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600" windowHeight="6800" firstSheet="17" activeTab="23"/>
  </bookViews>
  <sheets>
    <sheet name="Balance" sheetId="3" r:id="rId1"/>
    <sheet name="advance" sheetId="4" r:id="rId2"/>
    <sheet name="Cash Fevrier " sheetId="86" r:id="rId3"/>
    <sheet name="Data Analyst" sheetId="93" r:id="rId4"/>
    <sheet name="Individual cost" sheetId="77" r:id="rId5"/>
    <sheet name="Data " sheetId="5" r:id="rId6"/>
    <sheet name="Individual Received" sheetId="92" r:id="rId7"/>
    <sheet name="Bank Journal" sheetId="35" r:id="rId8"/>
    <sheet name="Bank Statment" sheetId="60" r:id="rId9"/>
    <sheet name="Bank reconciliation" sheetId="38" r:id="rId10"/>
    <sheet name="Bank reconciliation Scann" sheetId="36" r:id="rId11"/>
    <sheet name="Cash desk closing" sheetId="9" r:id="rId12"/>
    <sheet name="Cash desk closin scann" sheetId="10" r:id="rId13"/>
    <sheet name="Annick" sheetId="81" r:id="rId14"/>
    <sheet name="Jean Jacques" sheetId="71" r:id="rId15"/>
    <sheet name="E04" sheetId="82" r:id="rId16"/>
    <sheet name="Roxane" sheetId="65" r:id="rId17"/>
    <sheet name="Agnes" sheetId="68" r:id="rId18"/>
    <sheet name="Maxime" sheetId="66" r:id="rId19"/>
    <sheet name="E15" sheetId="83" r:id="rId20"/>
    <sheet name="E77" sheetId="84" r:id="rId21"/>
    <sheet name="E87" sheetId="85" r:id="rId22"/>
    <sheet name="Global Data" sheetId="88" r:id="rId23"/>
    <sheet name="Global Donor" sheetId="89" r:id="rId24"/>
    <sheet name="Feuille25" sheetId="94" r:id="rId25"/>
  </sheets>
  <definedNames>
    <definedName name="_xlnm._FilterDatabase" localSheetId="2" hidden="1">'Cash Fevrier '!$A$1:$J$113</definedName>
    <definedName name="_xlnm._FilterDatabase" localSheetId="5" hidden="1">'Data '!$A$1:$L$455</definedName>
    <definedName name="_xlnm._FilterDatabase" localSheetId="13" hidden="1">Annick!$A$1:$J$40</definedName>
    <definedName name="_xlnm._FilterDatabase" localSheetId="14" hidden="1">'Jean Jacques'!$A$1:$J$37</definedName>
    <definedName name="_xlnm._FilterDatabase" localSheetId="15" hidden="1">'E04'!$A$1:$J$109</definedName>
    <definedName name="_xlnm._FilterDatabase" localSheetId="16" hidden="1">Roxane!$A$1:$J$30</definedName>
    <definedName name="_xlnm._FilterDatabase" localSheetId="17" hidden="1">Agnes!$A$1:$J$54</definedName>
    <definedName name="_xlnm._FilterDatabase" localSheetId="18" hidden="1">Maxime!$A$1:$J$66</definedName>
    <definedName name="_xlnm._FilterDatabase" localSheetId="19" hidden="1">'E15'!$A$1:$J$71</definedName>
    <definedName name="_xlnm._FilterDatabase" localSheetId="20" hidden="1">'E77'!$A$1:$J$126</definedName>
    <definedName name="_xlnm._FilterDatabase" localSheetId="21" hidden="1">'E87'!$A$1:$J$87</definedName>
    <definedName name="_xlnm._FilterDatabase" localSheetId="22" hidden="1">'Global Data'!$A$1:$L$473</definedName>
    <definedName name="_xlnm._FilterDatabase" localSheetId="24" hidden="1">Feuille25!$A$1:$L$473</definedName>
  </definedNames>
  <calcPr calcId="191029"/>
  <pivotCaches>
    <pivotCache cacheId="0" r:id="rId26"/>
    <pivotCache cacheId="1" r:id="rId27"/>
    <pivotCache cacheId="2" r:id="rId28"/>
    <pivotCache cacheId="3" r:id="rId2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Auteur</author>
  </authors>
  <commentList>
    <comment ref="D6" authorId="0">
      <text>
        <r>
          <rPr>
            <sz val="11"/>
            <color rgb="FF000000"/>
            <rFont val="Calibri"/>
            <scheme val="minor"/>
            <charset val="0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G25" authorId="0">
      <text>
        <r>
          <rPr>
            <sz val="11"/>
            <color rgb="FF000000"/>
            <rFont val="Calibri"/>
            <scheme val="minor"/>
            <charset val="0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<sst xmlns="http://schemas.openxmlformats.org/spreadsheetml/2006/main" count="14364" uniqueCount="713">
  <si>
    <t>Name</t>
  </si>
  <si>
    <t>Department</t>
  </si>
  <si>
    <t>1st of the month Balance and advance</t>
  </si>
  <si>
    <t>Received</t>
  </si>
  <si>
    <t>Spent</t>
  </si>
  <si>
    <t>versement (returned to the cashbox)</t>
  </si>
  <si>
    <t>31st of the month  Balance and advance</t>
  </si>
  <si>
    <t>Accounting Balance</t>
  </si>
  <si>
    <t>Cross-checking</t>
  </si>
  <si>
    <t>Annick</t>
  </si>
  <si>
    <t>Office</t>
  </si>
  <si>
    <t>E04</t>
  </si>
  <si>
    <t>Investigations</t>
  </si>
  <si>
    <t>Jean Jacques</t>
  </si>
  <si>
    <t>Management</t>
  </si>
  <si>
    <t>E87</t>
  </si>
  <si>
    <t>E77</t>
  </si>
  <si>
    <t>E15</t>
  </si>
  <si>
    <t>Roxane</t>
  </si>
  <si>
    <t>Legal</t>
  </si>
  <si>
    <t>Maxime</t>
  </si>
  <si>
    <t>Media</t>
  </si>
  <si>
    <t>Agnes</t>
  </si>
  <si>
    <t>Marie</t>
  </si>
  <si>
    <t>TOTAL STAFF</t>
  </si>
  <si>
    <t>Transfer In</t>
  </si>
  <si>
    <t>Transfer  out</t>
  </si>
  <si>
    <t>SGBCI</t>
  </si>
  <si>
    <t>TOTAL Banks</t>
  </si>
  <si>
    <t>control of internal transfers</t>
  </si>
  <si>
    <t xml:space="preserve">Total expenses </t>
  </si>
  <si>
    <t>Cash Box</t>
  </si>
  <si>
    <t>MOVEMENTS</t>
  </si>
  <si>
    <t>FINANCIAL POSITION AT 1st of the month</t>
  </si>
  <si>
    <t>GRANTS RECEIVED</t>
  </si>
  <si>
    <t>EXPENSES</t>
  </si>
  <si>
    <t>FINANCIAL POSITION AT 28/02/2026</t>
  </si>
  <si>
    <t>ACCOUNTING BALANCE</t>
  </si>
  <si>
    <t>CROSS-CHECKING</t>
  </si>
  <si>
    <t>OVERALL BALANCE</t>
  </si>
  <si>
    <t>NOM</t>
  </si>
  <si>
    <t>ECHEANCIER</t>
  </si>
  <si>
    <t>RESTE</t>
  </si>
  <si>
    <t>Total Emprunter</t>
  </si>
  <si>
    <t>balance at the beginning of the year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</si>
  <si>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</si>
  <si>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</si>
  <si>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</si>
  <si>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</si>
  <si>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</si>
  <si>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</si>
  <si>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</si>
  <si>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</si>
  <si>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</si>
  <si>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</si>
  <si>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</si>
  <si>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</si>
  <si>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received</t>
  </si>
  <si>
    <t>paid</t>
  </si>
  <si>
    <t>balance</t>
  </si>
  <si>
    <t>Ghislain</t>
  </si>
  <si>
    <t>Moussa</t>
  </si>
  <si>
    <t>E07</t>
  </si>
  <si>
    <t>Date</t>
  </si>
  <si>
    <t>Detail</t>
  </si>
  <si>
    <t>Departement</t>
  </si>
  <si>
    <t>Ballance</t>
  </si>
  <si>
    <t>Receipt</t>
  </si>
  <si>
    <t>Comment</t>
  </si>
  <si>
    <t>Solde au 31/01/2026</t>
  </si>
  <si>
    <t>Transfert à Jean Jacques</t>
  </si>
  <si>
    <t>02/001</t>
  </si>
  <si>
    <t>Côte d'Ivoire</t>
  </si>
  <si>
    <t>EAGLE -CI</t>
  </si>
  <si>
    <t>Transfert à Annick</t>
  </si>
  <si>
    <t>Transfert à Agnes</t>
  </si>
  <si>
    <t>Transfert à Maxime</t>
  </si>
  <si>
    <t>Transfert à Roxane</t>
  </si>
  <si>
    <t>Transfert à E04</t>
  </si>
  <si>
    <t>Investigation</t>
  </si>
  <si>
    <t>Transfert à E15</t>
  </si>
  <si>
    <t>Transfert a E77</t>
  </si>
  <si>
    <t>Transfert à E87</t>
  </si>
  <si>
    <t>02/002</t>
  </si>
  <si>
    <t>02/003</t>
  </si>
  <si>
    <t xml:space="preserve">Approv caisse Western Union </t>
  </si>
  <si>
    <t>Caisse</t>
  </si>
  <si>
    <t>02/004</t>
  </si>
  <si>
    <t>02/005</t>
  </si>
  <si>
    <t>02/006</t>
  </si>
  <si>
    <t>02/007</t>
  </si>
  <si>
    <t>Transfert à E77</t>
  </si>
  <si>
    <t>02/008</t>
  </si>
  <si>
    <t>02/009</t>
  </si>
  <si>
    <t>02/010</t>
  </si>
  <si>
    <t>02/011</t>
  </si>
  <si>
    <t>02/012</t>
  </si>
  <si>
    <t>02/013</t>
  </si>
  <si>
    <t>02/014</t>
  </si>
  <si>
    <t>02/015</t>
  </si>
  <si>
    <t>02/016</t>
  </si>
  <si>
    <t>02/017</t>
  </si>
  <si>
    <t>02/018</t>
  </si>
  <si>
    <t>02/019</t>
  </si>
  <si>
    <t>02/020</t>
  </si>
  <si>
    <t>02/021</t>
  </si>
  <si>
    <t>Approv caisse ,cheque n°9547957</t>
  </si>
  <si>
    <t>02/023</t>
  </si>
  <si>
    <t>02/024</t>
  </si>
  <si>
    <t>02/025</t>
  </si>
  <si>
    <t>02/026</t>
  </si>
  <si>
    <t>02/027</t>
  </si>
  <si>
    <t>Transfert à Adrien</t>
  </si>
  <si>
    <t>02/028</t>
  </si>
  <si>
    <t>02/029</t>
  </si>
  <si>
    <t>02/030</t>
  </si>
  <si>
    <t>02/031</t>
  </si>
  <si>
    <t>02/032</t>
  </si>
  <si>
    <t>02/033</t>
  </si>
  <si>
    <t>Approv caisse cheque n°9547958</t>
  </si>
  <si>
    <t>02/034</t>
  </si>
  <si>
    <t>02/035</t>
  </si>
  <si>
    <t>Retour en Caisse</t>
  </si>
  <si>
    <t>02/036</t>
  </si>
  <si>
    <t>02/037</t>
  </si>
  <si>
    <t>02/038</t>
  </si>
  <si>
    <t>02/039</t>
  </si>
  <si>
    <t>02/040</t>
  </si>
  <si>
    <t>02/041</t>
  </si>
  <si>
    <t>02/042</t>
  </si>
  <si>
    <t>02/043</t>
  </si>
  <si>
    <t>02/044</t>
  </si>
  <si>
    <t>Retour en caisse</t>
  </si>
  <si>
    <t>02/045</t>
  </si>
  <si>
    <t>02/046</t>
  </si>
  <si>
    <t>02/047</t>
  </si>
  <si>
    <t>02/048</t>
  </si>
  <si>
    <t>02/049</t>
  </si>
  <si>
    <t>02/050</t>
  </si>
  <si>
    <t>02/051</t>
  </si>
  <si>
    <t>02/052</t>
  </si>
  <si>
    <t>02/053</t>
  </si>
  <si>
    <t>02/054</t>
  </si>
  <si>
    <t>02/055</t>
  </si>
  <si>
    <t>02/056</t>
  </si>
  <si>
    <t>02/057</t>
  </si>
  <si>
    <t>02/058</t>
  </si>
  <si>
    <t>02/059</t>
  </si>
  <si>
    <t>02/060</t>
  </si>
  <si>
    <t>02/061</t>
  </si>
  <si>
    <t>02/062</t>
  </si>
  <si>
    <t>02/063</t>
  </si>
  <si>
    <t>02/064</t>
  </si>
  <si>
    <t>02/065</t>
  </si>
  <si>
    <t>02/066</t>
  </si>
  <si>
    <t>02/067</t>
  </si>
  <si>
    <t>02/068</t>
  </si>
  <si>
    <t>02/069</t>
  </si>
  <si>
    <t>02/070</t>
  </si>
  <si>
    <t>02/071</t>
  </si>
  <si>
    <t>02/072</t>
  </si>
  <si>
    <t>02/073</t>
  </si>
  <si>
    <t>Somme de Spent in national currency</t>
  </si>
  <si>
    <t>Étiquettes de colonnes</t>
  </si>
  <si>
    <t>Étiquettes de lignes</t>
  </si>
  <si>
    <t>Bank Fees</t>
  </si>
  <si>
    <t>Equipment</t>
  </si>
  <si>
    <t>Intercity Transport</t>
  </si>
  <si>
    <t>Internet</t>
  </si>
  <si>
    <t>Local Transport</t>
  </si>
  <si>
    <t>Rent &amp; Utilities</t>
  </si>
  <si>
    <t>Services</t>
  </si>
  <si>
    <t>Telephone</t>
  </si>
  <si>
    <t>Transfer Fees</t>
  </si>
  <si>
    <t xml:space="preserve">Travel Subsistence </t>
  </si>
  <si>
    <t>Trust Building</t>
  </si>
  <si>
    <t>Total général</t>
  </si>
  <si>
    <t>Somme de Spent in $</t>
  </si>
  <si>
    <t>(vide)</t>
  </si>
  <si>
    <t>Details</t>
  </si>
  <si>
    <t>Types of expenses</t>
  </si>
  <si>
    <t>Spent in national currency</t>
  </si>
  <si>
    <t>Spent in $</t>
  </si>
  <si>
    <t>Exchange Rate $</t>
  </si>
  <si>
    <t>Projet</t>
  </si>
  <si>
    <t>Donor</t>
  </si>
  <si>
    <t>Country</t>
  </si>
  <si>
    <t>Bureau-Agence Western Union</t>
  </si>
  <si>
    <t>EAGLE CI</t>
  </si>
  <si>
    <t xml:space="preserve">Pro Wildlife </t>
  </si>
  <si>
    <t>Cote d'Ivoire</t>
  </si>
  <si>
    <t>agence Wester Union- Bureau</t>
  </si>
  <si>
    <t>Bureau-Agence Wester union</t>
  </si>
  <si>
    <t>Achat de carte de recharge Facture n°OCI-ABMALL.010.005140</t>
  </si>
  <si>
    <t xml:space="preserve">Bureau- Agence Orange </t>
  </si>
  <si>
    <t>Agence Orange - Bureau</t>
  </si>
  <si>
    <t xml:space="preserve">Achat electricité bureau </t>
  </si>
  <si>
    <t>Frais de nettoyage jardinier bureau</t>
  </si>
  <si>
    <t>Mission 1:domicile-   adjame</t>
  </si>
  <si>
    <t>Mission 1:nourriture</t>
  </si>
  <si>
    <t>Mission 1:abidjan-jacqueville</t>
  </si>
  <si>
    <t>Mission 1:gare-marche</t>
  </si>
  <si>
    <t>Mission 1:marche-bikor</t>
  </si>
  <si>
    <t>Mission 1:bikor-fin goudron</t>
  </si>
  <si>
    <t>Mission 1:fin goudron-marche</t>
  </si>
  <si>
    <t>Mission 1:marche-grand jacque</t>
  </si>
  <si>
    <t>Mission 1: boutique-plage</t>
  </si>
  <si>
    <t>Mission 1:plage-boutique</t>
  </si>
  <si>
    <t>Mission 1:grand jacque-jacqueville</t>
  </si>
  <si>
    <t>Mission 1:marche-gare abidjan</t>
  </si>
  <si>
    <t>Mission 1:jacqueville-abidjan</t>
  </si>
  <si>
    <t>Mission 1:yopougon-domicile</t>
  </si>
  <si>
    <t>Mission 1:Achat de nourriture pour cible</t>
  </si>
  <si>
    <t>Mission01:domicle-gare</t>
  </si>
  <si>
    <t>Mission01:abidjan - gagnoa</t>
  </si>
  <si>
    <t xml:space="preserve">Mission01:Nourriture </t>
  </si>
  <si>
    <t>Mission01:Hotel</t>
  </si>
  <si>
    <t>Mission01:transport local</t>
  </si>
  <si>
    <t>Mission01:Achat de boisson pour cible</t>
  </si>
  <si>
    <t>Mission:1 Domicile-Gare</t>
  </si>
  <si>
    <t>Mission:1 Abj-Tiassale</t>
  </si>
  <si>
    <t>Mission:1 Gare-Hotel(course)</t>
  </si>
  <si>
    <t>Mission:Hotel</t>
  </si>
  <si>
    <t xml:space="preserve">Mission:1: Nourriture </t>
  </si>
  <si>
    <t>Mission:1 Hotel-Grand Marché</t>
  </si>
  <si>
    <t>Mission:1 Grand Marche-Allocodrome</t>
  </si>
  <si>
    <t>Mission:1 Achat conso(cible)</t>
  </si>
  <si>
    <t>Mission:Frais carburant cible pour Bodo</t>
  </si>
  <si>
    <t>Mission:1 Mission:1 Allocidrome-Corridor</t>
  </si>
  <si>
    <t>Mission:Corridor-Hotel</t>
  </si>
  <si>
    <t>Mission:1 Hotel-Resto</t>
  </si>
  <si>
    <t>mission:1Resto-Hotel</t>
  </si>
  <si>
    <t>Mission 1 : Bingerville- Ndotré</t>
  </si>
  <si>
    <t>Mission 1 : Ndotré - domicile</t>
  </si>
  <si>
    <t>Mission 1 : Achat de Boisson pour cible</t>
  </si>
  <si>
    <t xml:space="preserve">Mission 01 : Nourriture </t>
  </si>
  <si>
    <t>Mission01:transport  local</t>
  </si>
  <si>
    <t>Mission01:gagnoa-Lakota</t>
  </si>
  <si>
    <t>Frais d'envoi de fond aux enqueteurs</t>
  </si>
  <si>
    <t>Mission:1 Hotel-Corridor</t>
  </si>
  <si>
    <t>mission:1 Tiassale-carrefour bodo</t>
  </si>
  <si>
    <t>Mission:1 Carrefour bodo-Campement</t>
  </si>
  <si>
    <t>Mission:1 Achat de nourriture pour cible</t>
  </si>
  <si>
    <t>Mission:1 Crédit appel cible</t>
  </si>
  <si>
    <t>Mission:1 Campement-carrefour bodo</t>
  </si>
  <si>
    <t>Mission:1 Bodo-Tiassale</t>
  </si>
  <si>
    <t>Mission:1 Corridor Tiassale-Hotel</t>
  </si>
  <si>
    <t>Mission:1 Hotel</t>
  </si>
  <si>
    <t xml:space="preserve">Mission:1 Nourriture </t>
  </si>
  <si>
    <t>Mission:1 Hotel Grd-Marche</t>
  </si>
  <si>
    <t xml:space="preserve">Mission:1 Grand marché- commerce </t>
  </si>
  <si>
    <t>Mission:1 Commerce-Hotel</t>
  </si>
  <si>
    <t xml:space="preserve">Mission:1 Hotel-Resto </t>
  </si>
  <si>
    <t xml:space="preserve">Mission:1 Resto-Hotel </t>
  </si>
  <si>
    <t>Mission 2 : Bingerville - Gesco</t>
  </si>
  <si>
    <t>Mission 2 : Gesco - domicile</t>
  </si>
  <si>
    <t xml:space="preserve">Mission 2: Domicile -adjame </t>
  </si>
  <si>
    <t xml:space="preserve">Mission 2: nourriture </t>
  </si>
  <si>
    <t>Mission2:abobo-alepe</t>
  </si>
  <si>
    <t>Mission 2: gare-marche</t>
  </si>
  <si>
    <t>Mission 2: marche-residentiel</t>
  </si>
  <si>
    <t>Mission 2: residentiel -gare ator</t>
  </si>
  <si>
    <t>Mission 2: gare ator-residentiel</t>
  </si>
  <si>
    <t>Mission 2: residentiel-gare moto</t>
  </si>
  <si>
    <t>Mission 2: gare moto-gare abidjan</t>
  </si>
  <si>
    <t>Mission 2:alepe-abidjan</t>
  </si>
  <si>
    <t>Mission 2:abobo-domicile</t>
  </si>
  <si>
    <t>Mission 2:Achat de nourriture pour cible</t>
  </si>
  <si>
    <t>Mission01: Hotel</t>
  </si>
  <si>
    <t>Mission 01 : Transport local</t>
  </si>
  <si>
    <t>Mission:1 Hotel-Gare(course)</t>
  </si>
  <si>
    <t>Mission:1 Tiassale-Abjan</t>
  </si>
  <si>
    <t>Mission:1 Abj yop-Domicile</t>
  </si>
  <si>
    <t>Mission01:GAgnoa-abidjan</t>
  </si>
  <si>
    <t>Mission01:gare-domicle</t>
  </si>
  <si>
    <t>Achat de carte de recharge Facture n°OCI-ABMALL.030.005090</t>
  </si>
  <si>
    <t>Achat de carte de recharge Facture n°OCI-ABMALL.007.005167</t>
  </si>
  <si>
    <t>Mission:2 Domicile-Gare</t>
  </si>
  <si>
    <t>Mission:2 Abidjan-Daoukro</t>
  </si>
  <si>
    <t>Mission:2 Gare-Hotel(course)</t>
  </si>
  <si>
    <t xml:space="preserve">Mission:2 Hôtel </t>
  </si>
  <si>
    <t xml:space="preserve">Mission:2 Nourriture </t>
  </si>
  <si>
    <t>Mission:2 Hotel-Gare Samanza</t>
  </si>
  <si>
    <t>Mission:2 Gare Samanza-Hotel</t>
  </si>
  <si>
    <t xml:space="preserve">Mission:2 Hotel-Resto </t>
  </si>
  <si>
    <t xml:space="preserve">Mission:2 Resto-Hotel </t>
  </si>
  <si>
    <t>Mission 3 : domicile - gare</t>
  </si>
  <si>
    <t>Mission 3 : Abidjan - Toulepleu</t>
  </si>
  <si>
    <t>Mission 3 : gare - hotel</t>
  </si>
  <si>
    <t>Mission 3 : hotel - restaurant</t>
  </si>
  <si>
    <t>Mission 3 : restaurant - hotel</t>
  </si>
  <si>
    <t>Mission 3 : hotel</t>
  </si>
  <si>
    <t>Mission 3 : Nourriture</t>
  </si>
  <si>
    <t>Mission 3:Nourriture</t>
  </si>
  <si>
    <t>Mission 3:domicile-fresco</t>
  </si>
  <si>
    <t>Mission 3:fresco-san pedro</t>
  </si>
  <si>
    <t>Mission 3:hotel</t>
  </si>
  <si>
    <t>Mission 3:gare-hotel</t>
  </si>
  <si>
    <t>Mission 3:hotel-plage</t>
  </si>
  <si>
    <t>Mission 3:plage-resto</t>
  </si>
  <si>
    <t>Mission 3:resto-hotel</t>
  </si>
  <si>
    <t xml:space="preserve">Mision02:domicle -gare </t>
  </si>
  <si>
    <t>Mision02:Nourriture</t>
  </si>
  <si>
    <t>Mision02:Abidjan-bouake</t>
  </si>
  <si>
    <t>Mision02:Hotel</t>
  </si>
  <si>
    <t xml:space="preserve">Mision02: transport  local </t>
  </si>
  <si>
    <t>Mision02:Achat de nourriture pour cible</t>
  </si>
  <si>
    <t>Mission:2 Hotel-Gare</t>
  </si>
  <si>
    <t>Mission:2 Daoukro-Takimassou</t>
  </si>
  <si>
    <t>Mission:2 Katimanssou-Samanza(moto)</t>
  </si>
  <si>
    <t>Mission:2 Samaza-Ouelle</t>
  </si>
  <si>
    <t>Mission:2 Achat conso(nourriture et boissons)</t>
  </si>
  <si>
    <t>Mission:2 Frais carburant(moto)</t>
  </si>
  <si>
    <t>Mission:2 Ouellé-Daoukro</t>
  </si>
  <si>
    <t>Mission:2 Hotel</t>
  </si>
  <si>
    <t>Mission 3 : hotel - Chez booba</t>
  </si>
  <si>
    <t>Mission 3 : Chez booba - hotel</t>
  </si>
  <si>
    <t>Mission 3 : nourriture</t>
  </si>
  <si>
    <t>Mission 3 : Achat de boissons pour cible</t>
  </si>
  <si>
    <t xml:space="preserve">Mission 3 : transport </t>
  </si>
  <si>
    <t>Mission 3:nourriture</t>
  </si>
  <si>
    <t>Mission 3:hotel-gare</t>
  </si>
  <si>
    <t>Mission 3:Hotel</t>
  </si>
  <si>
    <t>Mission 3:gare sp-grand bereby</t>
  </si>
  <si>
    <t>Mission 3:gare-rond point</t>
  </si>
  <si>
    <t>Mission 3:rond point-gare</t>
  </si>
  <si>
    <t>Mission 3:gare-agni</t>
  </si>
  <si>
    <t>Mission 3:agni-tabou</t>
  </si>
  <si>
    <t>Mission 3:hotel-zouglou</t>
  </si>
  <si>
    <t>Mission 3:zouglou-resto</t>
  </si>
  <si>
    <t>Mision02:bouake -katiola</t>
  </si>
  <si>
    <t>Mision02:katiola -bouake</t>
  </si>
  <si>
    <t>Mission 02 : Hotel</t>
  </si>
  <si>
    <t>Mision02:transport Local</t>
  </si>
  <si>
    <t>Mission:2 Daoukro-Abj</t>
  </si>
  <si>
    <t xml:space="preserve">Mission:2 Abj Anyama-Domicile </t>
  </si>
  <si>
    <t>Mission 3 : hotel -gare</t>
  </si>
  <si>
    <t>Mission 3 : Toulepleu - Abidjan</t>
  </si>
  <si>
    <t>Mission 3 : Yopougon - domicile</t>
  </si>
  <si>
    <t>Mission 3:hotel-gare tahi 2</t>
  </si>
  <si>
    <t>Mission 3:gare tahi 2-tahi 2</t>
  </si>
  <si>
    <t>Mission 3:tahi 2-tabou</t>
  </si>
  <si>
    <t>Mission 3:tahi 2-hotel</t>
  </si>
  <si>
    <t>Mission 3:zouglou-plage</t>
  </si>
  <si>
    <t>Mission 3:plage-hotel</t>
  </si>
  <si>
    <t>Mission 3:hotel-resto</t>
  </si>
  <si>
    <t>Mision02: gare - hotel</t>
  </si>
  <si>
    <t>Mision02:nourriture</t>
  </si>
  <si>
    <t>Mision02:Bouake -abidjan</t>
  </si>
  <si>
    <t xml:space="preserve">Mision02:gare -domicle </t>
  </si>
  <si>
    <t>Mission 3:gare tabou-abidjan</t>
  </si>
  <si>
    <t>Mission 3:adjame-domicile</t>
  </si>
  <si>
    <t>Mission 3:Achat de nourriture et boisson pour cible</t>
  </si>
  <si>
    <t>Mission 4 : hotel</t>
  </si>
  <si>
    <t>Achat de carte de recharge Facture n°OCI-ABMALL.008.004806</t>
  </si>
  <si>
    <t>Reglement internet bureau Facture n°OCI-ABMALL.003.005090</t>
  </si>
  <si>
    <t>Bureau- WCF</t>
  </si>
  <si>
    <t xml:space="preserve">WCF-Banque </t>
  </si>
  <si>
    <t xml:space="preserve">Banque- Agence Orange </t>
  </si>
  <si>
    <t>Mission:3 Domicile-Treichville</t>
  </si>
  <si>
    <t>Mission:3 Treichville-Siporex</t>
  </si>
  <si>
    <t>Mission:3 Frais transport(cible)</t>
  </si>
  <si>
    <t>Mission:3 Achat conso cible(boissons et Nourriture)</t>
  </si>
  <si>
    <t>Achat de 4 Balances ( 4 X 800</t>
  </si>
  <si>
    <t>Achat de power Bank</t>
  </si>
  <si>
    <t>Mission 4 : Bingerville - gare</t>
  </si>
  <si>
    <t>Mission 4 : Abidjan -Bouaké</t>
  </si>
  <si>
    <t>Mission 4 : gare - hotel</t>
  </si>
  <si>
    <t>Mission 4 : hotel - restaurant</t>
  </si>
  <si>
    <t>Mission 4 : restaurant - hotel</t>
  </si>
  <si>
    <t>Mission 4:Domicile-adjame</t>
  </si>
  <si>
    <t>Mission 4:nourriture</t>
  </si>
  <si>
    <t>Mission 4:hotel</t>
  </si>
  <si>
    <t>Mission 4:adjame-grand lahou</t>
  </si>
  <si>
    <t>Mission 4:gare-hotel</t>
  </si>
  <si>
    <t>Mission 4:hotel-resto</t>
  </si>
  <si>
    <t>Mission 4:resto-hotel</t>
  </si>
  <si>
    <t xml:space="preserve">Mision03:domice -gare </t>
  </si>
  <si>
    <t>Mision03:Abidjan-tanda</t>
  </si>
  <si>
    <t>Mision03:transport local</t>
  </si>
  <si>
    <t xml:space="preserve">Mision03:nourriture </t>
  </si>
  <si>
    <t>Mision03:hotel</t>
  </si>
  <si>
    <t>Reglement Loyer mois de Fevrier 2026,cheque n°9547957</t>
  </si>
  <si>
    <t>B02/002</t>
  </si>
  <si>
    <t xml:space="preserve">Mission:3 Port bouet 2-Carrefour zone </t>
  </si>
  <si>
    <t>Mission:3 Carrefour zone-Anyama</t>
  </si>
  <si>
    <t>Mission:3 Anyama-Domicile</t>
  </si>
  <si>
    <t>Abobo-Bureau</t>
  </si>
  <si>
    <t>Bureau-Abobo</t>
  </si>
  <si>
    <t xml:space="preserve">Bureau - Agence wave </t>
  </si>
  <si>
    <t>Agence wave - Bureau</t>
  </si>
  <si>
    <t xml:space="preserve">Frais d'envoi wave à E04 </t>
  </si>
  <si>
    <t xml:space="preserve">Frais d'envoi wave à E15 </t>
  </si>
  <si>
    <t xml:space="preserve">Frais d'envoi Wave à E77 </t>
  </si>
  <si>
    <t xml:space="preserve">Frais d'envoi wave à E87 </t>
  </si>
  <si>
    <t>Mission 4 : nourriture</t>
  </si>
  <si>
    <t>Mission 4 : hotel - Olam</t>
  </si>
  <si>
    <t>Mission 4 : Olam - gare de djebonoua</t>
  </si>
  <si>
    <t>Mission 4 : Bouaké - Djebonoua</t>
  </si>
  <si>
    <t>Mission 4 : Sortie de ville - gare</t>
  </si>
  <si>
    <t>Mission 4 : Djebonoua - Bouaké</t>
  </si>
  <si>
    <t>Mission 4 : Achat de nourriture pour cible</t>
  </si>
  <si>
    <t>Mission 4:hotel-gare kpanda</t>
  </si>
  <si>
    <t>Mission 4:grand lahou-lahou kpanda</t>
  </si>
  <si>
    <t>Mission 4:lahou kpanda-grand lahou</t>
  </si>
  <si>
    <t>Mission 4:GARE-hotel</t>
  </si>
  <si>
    <t>Mission 4:hotel -marche</t>
  </si>
  <si>
    <t>Mission 4:marche-resto</t>
  </si>
  <si>
    <t>Mision03:Achat de nourriture pour cible</t>
  </si>
  <si>
    <t>Mission 03 : Transport pour  cible</t>
  </si>
  <si>
    <t>Missin03:Nourriture</t>
  </si>
  <si>
    <t>Missin03:Transport Local</t>
  </si>
  <si>
    <t>Mission:4 Domicile-Gare</t>
  </si>
  <si>
    <t xml:space="preserve">Mission:4 Abidjan-Jacqueville </t>
  </si>
  <si>
    <t xml:space="preserve">Mission:4 Nourriture </t>
  </si>
  <si>
    <t>Mission:4 Gare-Marche</t>
  </si>
  <si>
    <t>Mission:4 crédit appel(cible)</t>
  </si>
  <si>
    <t>Mission:4 Marche-Gare</t>
  </si>
  <si>
    <t>Mission:4 Jacqueville-Abidjan</t>
  </si>
  <si>
    <t>Mission:4 Abj yop-Domicile</t>
  </si>
  <si>
    <t>Domicile - Yopougon Saint André</t>
  </si>
  <si>
    <t>Achat de boissons répérage</t>
  </si>
  <si>
    <t>Yopougon Saint André - Domicile</t>
  </si>
  <si>
    <t>Mission 4 : hotel -gare de Mbahiakro</t>
  </si>
  <si>
    <t>Mission 4 : Bouaké - Mbahiakro</t>
  </si>
  <si>
    <t>Mission 4 : Mbahiakro - Bouaké</t>
  </si>
  <si>
    <t>Mission 4:hotel-gare</t>
  </si>
  <si>
    <t>Mission 4:grand lahou-carrefour jacqueville</t>
  </si>
  <si>
    <t>Mission 4:carrefour jacqueville-jacqueville</t>
  </si>
  <si>
    <t>Mission 4:gare-marche</t>
  </si>
  <si>
    <t>Mission 4:jacqueville-addah</t>
  </si>
  <si>
    <t>Mission 4:addah-jacqueville</t>
  </si>
  <si>
    <t>Mission 4:marche-hotel</t>
  </si>
  <si>
    <t>Mission 4:hotel-la rue</t>
  </si>
  <si>
    <t>Mission 4:la rue -resto</t>
  </si>
  <si>
    <t xml:space="preserve">Missin03:Tanda-aniblegrou </t>
  </si>
  <si>
    <t>Missin03:Achat de nourriture et Boisson pour cible</t>
  </si>
  <si>
    <t>Missin03:Transport local</t>
  </si>
  <si>
    <t>Missin03:Agniblegrou-abidjan</t>
  </si>
  <si>
    <t xml:space="preserve">Missin03:gare-domicle </t>
  </si>
  <si>
    <t>Mission:4 Domicile-Marcory</t>
  </si>
  <si>
    <t>Mission:4 Achat de kit ramadan(cible)</t>
  </si>
  <si>
    <t>Mission:4 Marcory-Domicile</t>
  </si>
  <si>
    <t>Mission 4 : hotel - gare</t>
  </si>
  <si>
    <t>Mission 4 : Bouaké - Abidjan</t>
  </si>
  <si>
    <t>Mission 4 : Yopougon - domicile</t>
  </si>
  <si>
    <t>Mission 4:jacqueville-abidjan</t>
  </si>
  <si>
    <t>Mission 4:yopougon-domicile</t>
  </si>
  <si>
    <t xml:space="preserve">Mission 4:Achat de nourriture et boisson pour cible </t>
  </si>
  <si>
    <t>Bingerville-Yopougon st Andre</t>
  </si>
  <si>
    <t>Bureau-Yopougon</t>
  </si>
  <si>
    <t>Yopougon-Bureau</t>
  </si>
  <si>
    <t>Yopougon Saint André - Bureau</t>
  </si>
  <si>
    <t>Domicile-Yopougon</t>
  </si>
  <si>
    <t>Yopougon-UCT</t>
  </si>
  <si>
    <t>UCT-bureau</t>
  </si>
  <si>
    <t>Bingerville-Bureau</t>
  </si>
  <si>
    <t>Bureau -bingerville</t>
  </si>
  <si>
    <t>Bureau- UCT</t>
  </si>
  <si>
    <t>Yopougon - Bureau</t>
  </si>
  <si>
    <t>Bureau - Yopougon</t>
  </si>
  <si>
    <t>UCT- Bureau</t>
  </si>
  <si>
    <t>Gonzague-bureau</t>
  </si>
  <si>
    <t>bureau-gonzague</t>
  </si>
  <si>
    <t>Bureau-WCF</t>
  </si>
  <si>
    <t>WCF-Banque</t>
  </si>
  <si>
    <t>Banque-bureau</t>
  </si>
  <si>
    <t>Bureau -Bingerville</t>
  </si>
  <si>
    <t xml:space="preserve">Yopougon - Bureau </t>
  </si>
  <si>
    <t>Frais de reparation Imprimante</t>
  </si>
  <si>
    <t>Frais de reparation Portable</t>
  </si>
  <si>
    <t>Mission 4:bureau-adjame</t>
  </si>
  <si>
    <t>Mission 4:adjame-bureau</t>
  </si>
  <si>
    <t>Bureau-Interpol</t>
  </si>
  <si>
    <t>Interpol-bureau</t>
  </si>
  <si>
    <t>Frais d'envoi de fond aux enqueteurs; E77,E87</t>
  </si>
  <si>
    <t>Mission 6:Domicile-portbouet</t>
  </si>
  <si>
    <t>Mission 6:portbouet-domicile</t>
  </si>
  <si>
    <t>Mission 6:Achat de boisson pour cible</t>
  </si>
  <si>
    <t>Mission 7:domicile-KOBAKRO</t>
  </si>
  <si>
    <t>Mission 7:kobakro-domicile</t>
  </si>
  <si>
    <t>Mission 7:Achat de nourriture pour cible</t>
  </si>
  <si>
    <t xml:space="preserve">Missin04:domicle -gare </t>
  </si>
  <si>
    <t>Missin04:abidjan-jacque ville</t>
  </si>
  <si>
    <t>Missin04:transport local</t>
  </si>
  <si>
    <t>Missin04:Nourriture</t>
  </si>
  <si>
    <t>Missin04:Hotel</t>
  </si>
  <si>
    <t>Songon - Bureau</t>
  </si>
  <si>
    <t>Bureau - Songon</t>
  </si>
  <si>
    <t>Yopougon - Pôle Pénal</t>
  </si>
  <si>
    <t>Pôle Pénal - Bureau</t>
  </si>
  <si>
    <t xml:space="preserve">Missin04:jacquville- village </t>
  </si>
  <si>
    <t xml:space="preserve">Missin04:village -jacqueville </t>
  </si>
  <si>
    <t>Missin04:Achat de nourriture et boisson pour cible</t>
  </si>
  <si>
    <t>Missin04:Local Transport</t>
  </si>
  <si>
    <t>Missin04:jacquiville- abidjan</t>
  </si>
  <si>
    <t>Missin04:gare-domicle</t>
  </si>
  <si>
    <t>Bureau-UCT</t>
  </si>
  <si>
    <t>Frais bancaires mois de février 2026</t>
  </si>
  <si>
    <t>Somme de Spent</t>
  </si>
  <si>
    <t>Somme de Received</t>
  </si>
  <si>
    <t>Banque : SGBCI</t>
  </si>
  <si>
    <t>Compte : 11172517817- 34</t>
  </si>
  <si>
    <t>Intitulé du compte : Projet Eagle</t>
  </si>
  <si>
    <t>Journal 02/2026</t>
  </si>
  <si>
    <t>N° Pieces</t>
  </si>
  <si>
    <t>N°Cheque</t>
  </si>
  <si>
    <t>Libellé</t>
  </si>
  <si>
    <t>Débit</t>
  </si>
  <si>
    <t>Credit</t>
  </si>
  <si>
    <t>Solde Progressif</t>
  </si>
  <si>
    <t>Donateur</t>
  </si>
  <si>
    <t>Solde au 01/02/2026</t>
  </si>
  <si>
    <t>TRANSF 00111RPT 26007162 ;2100  Dollard US</t>
  </si>
  <si>
    <t>B02/001</t>
  </si>
  <si>
    <t>Approv caisse</t>
  </si>
  <si>
    <t>Reglement Loyer mois de Fevrier 2026</t>
  </si>
  <si>
    <t>TRANSF00111 RPT26008862; 3000 Dollar US</t>
  </si>
  <si>
    <t>Frais bancaires mois de Février  2026</t>
  </si>
  <si>
    <t>Total Sorties</t>
  </si>
  <si>
    <t>Total Entree</t>
  </si>
  <si>
    <t>Solde</t>
  </si>
  <si>
    <t>Pro Wildlife</t>
  </si>
  <si>
    <t>Taux 1 : 1158622/2100 = 551,7</t>
  </si>
  <si>
    <t>Taux 2 : 1 666150/3000 = 555,3</t>
  </si>
  <si>
    <t>EAGLE NETWORK</t>
  </si>
  <si>
    <t>PROJECT:  EAGLE CI</t>
  </si>
  <si>
    <t>MONTH</t>
  </si>
  <si>
    <t>JANUARY</t>
  </si>
  <si>
    <t xml:space="preserve">Bank reconciliation statments </t>
  </si>
  <si>
    <t>currency</t>
  </si>
  <si>
    <t>ACCOUNTING</t>
  </si>
  <si>
    <t xml:space="preserve">n° </t>
  </si>
  <si>
    <t>Description</t>
  </si>
  <si>
    <t>CREDIT</t>
  </si>
  <si>
    <t>DEBIT</t>
  </si>
  <si>
    <t>Bank balance</t>
  </si>
  <si>
    <t xml:space="preserve">Transf EAGLE INC </t>
  </si>
  <si>
    <t>Account Balance</t>
  </si>
  <si>
    <t>PROJECT COORDINATOR</t>
  </si>
  <si>
    <t xml:space="preserve"> Reconciliation Statement </t>
  </si>
  <si>
    <t>BANK</t>
  </si>
  <si>
    <t>Bank name:</t>
  </si>
  <si>
    <t>Account name:</t>
  </si>
  <si>
    <t>ANNICK</t>
  </si>
  <si>
    <t>No</t>
  </si>
  <si>
    <t>Amount</t>
  </si>
  <si>
    <t>Balance as per the accounting</t>
  </si>
  <si>
    <t>Unpresented cheques</t>
  </si>
  <si>
    <t>Direct Debits (Bank Charges)</t>
  </si>
  <si>
    <t>Agios du  31/01/2026 AU 28/02/2026</t>
  </si>
  <si>
    <t>Balance as per the bank journal</t>
  </si>
  <si>
    <t>Balance as per the bank statement</t>
  </si>
  <si>
    <t>Difference</t>
  </si>
  <si>
    <t>Reason for the Difference.</t>
  </si>
  <si>
    <t>Signature accountant</t>
  </si>
  <si>
    <t>signature coordinator</t>
  </si>
  <si>
    <t>Project:</t>
  </si>
  <si>
    <t>Month:</t>
  </si>
  <si>
    <t>FEBRUARY</t>
  </si>
  <si>
    <t>Year:</t>
  </si>
  <si>
    <t>Paper Notes</t>
  </si>
  <si>
    <t>value</t>
  </si>
  <si>
    <t>number</t>
  </si>
  <si>
    <t>x</t>
  </si>
  <si>
    <t>C</t>
  </si>
  <si>
    <t>Coins</t>
  </si>
  <si>
    <t>cash balance</t>
  </si>
  <si>
    <t>account balance</t>
  </si>
  <si>
    <t>difference</t>
  </si>
  <si>
    <t xml:space="preserve">Reason for Difference: </t>
  </si>
  <si>
    <t>Signature Accountant:</t>
  </si>
  <si>
    <t>Type de depenses</t>
  </si>
  <si>
    <t xml:space="preserve">Department </t>
  </si>
  <si>
    <t xml:space="preserve">Spent </t>
  </si>
  <si>
    <t>Received from the cashbox</t>
  </si>
  <si>
    <t>Balance</t>
  </si>
  <si>
    <t>comments</t>
  </si>
  <si>
    <t>Reçu de la caisse</t>
  </si>
  <si>
    <t>Versement</t>
  </si>
  <si>
    <t>Date1</t>
  </si>
  <si>
    <t>24/02.2026</t>
  </si>
  <si>
    <t xml:space="preserve">RECU DE LA CAISSE </t>
  </si>
  <si>
    <t>12/004</t>
  </si>
  <si>
    <t>Type de Depense</t>
  </si>
  <si>
    <t>Travel Subsistence</t>
  </si>
  <si>
    <t>Mission:1 Tiassale-Abj</t>
  </si>
  <si>
    <t xml:space="preserve">Reçu de la caisse </t>
  </si>
  <si>
    <t>Mission:3 Siporex-Port bouet 2</t>
  </si>
  <si>
    <t>Equipement</t>
  </si>
  <si>
    <t xml:space="preserve">Reçu de la caisse supplémentaire </t>
  </si>
  <si>
    <t>Transport Local</t>
  </si>
  <si>
    <t>Type of expenses</t>
  </si>
  <si>
    <t xml:space="preserve">Reçu de caisse </t>
  </si>
  <si>
    <t>Recu de la caisse</t>
  </si>
  <si>
    <t>Transport</t>
  </si>
  <si>
    <t xml:space="preserve">Achat internet bureau </t>
  </si>
  <si>
    <t xml:space="preserve">Versement </t>
  </si>
  <si>
    <t xml:space="preserve">Bureau - Agnece wave </t>
  </si>
  <si>
    <t>Frais d'envoi wave à E04 MOUSSA</t>
  </si>
  <si>
    <t>Transfert fee</t>
  </si>
  <si>
    <t xml:space="preserve">Frais d'envoi wave à E15 Adrien </t>
  </si>
  <si>
    <t>Frais d'envoi Wave à E77 Ghislain</t>
  </si>
  <si>
    <t xml:space="preserve">Frais d'envoi wave à E87 Souleymane </t>
  </si>
  <si>
    <t>Type de depense</t>
  </si>
  <si>
    <t>Solde au 31/12/2026</t>
  </si>
  <si>
    <t>balance at the beginning of the month</t>
  </si>
  <si>
    <t>V</t>
  </si>
  <si>
    <t>SOLDE AU 31/01/2026</t>
  </si>
  <si>
    <t>recu de agnes MISSION 1 : NDOTRE</t>
  </si>
  <si>
    <t>Mission 1 : Boissons</t>
  </si>
  <si>
    <t>Mission 2 : recu de agnes MISSION 2 : GESCO</t>
  </si>
  <si>
    <t>Mission 1 : boissons</t>
  </si>
  <si>
    <t>Mission 3 : recu de agnes MISSION 3 : TOULEPLEU</t>
  </si>
  <si>
    <t>Mission 3 : boissons</t>
  </si>
  <si>
    <t>Mission 3 : transport blé</t>
  </si>
  <si>
    <t>recu de agnes MISSION 4 : YAKRO - BOUAKE</t>
  </si>
  <si>
    <t>Trust building</t>
  </si>
  <si>
    <t>MISSION 1:Jacqueville</t>
  </si>
  <si>
    <t xml:space="preserve">Travel subsistence </t>
  </si>
  <si>
    <t xml:space="preserve">reçu de caisse MISSION 2:Alepe </t>
  </si>
  <si>
    <t>MISSION3: FREsco,grand bereby et tabou</t>
  </si>
  <si>
    <t>Mission 3:HOTEL</t>
  </si>
  <si>
    <t>MISSION4: Grand lahou et Addah</t>
  </si>
  <si>
    <t xml:space="preserve">versement </t>
  </si>
  <si>
    <t>MISSION 5:adjame,Reçu de la caisse</t>
  </si>
  <si>
    <t>MISSION 6:Portbouet</t>
  </si>
  <si>
    <t>MISSION 7:kobakro</t>
  </si>
  <si>
    <t xml:space="preserve">Mission01 Gagnoa:recu de la caisse, </t>
  </si>
  <si>
    <t>Mission02 ,Bouake ,Katiola :recu de la caisse</t>
  </si>
  <si>
    <t>Mision03 , Tanda :Reçu de la caisse</t>
  </si>
  <si>
    <t>Missin04 ,JACQUEVLLE :Reçu de la caisse</t>
  </si>
  <si>
    <t>Achat de carte de credit Orange Facture N° OCI-ABMALL.007.004847</t>
  </si>
  <si>
    <t>PCF</t>
  </si>
  <si>
    <t>Achat de carte de credit Orange Facture n° OCI-ABMALL.014.002031</t>
  </si>
  <si>
    <t>AWI</t>
  </si>
  <si>
    <t>Gonzaque-bureau</t>
  </si>
  <si>
    <t>01/001</t>
  </si>
  <si>
    <t>bureau-gonzaque</t>
  </si>
  <si>
    <t>Bingerville -WCF</t>
  </si>
  <si>
    <t>01/002</t>
  </si>
  <si>
    <t>WCF-Bingerville</t>
  </si>
  <si>
    <t>01/003</t>
  </si>
  <si>
    <t>WCF-bureau</t>
  </si>
  <si>
    <t>Reglement Loyer mois de Janvier 2026 ,Cheque n°9547954</t>
  </si>
  <si>
    <t>B01/001</t>
  </si>
  <si>
    <t>Achat de carte de credit Orange Facture n° OCI-ABMALL.010.004891</t>
  </si>
  <si>
    <t>01/006</t>
  </si>
  <si>
    <t>01/004</t>
  </si>
  <si>
    <t>WCF-banque</t>
  </si>
  <si>
    <t>banque-bureau</t>
  </si>
  <si>
    <t xml:space="preserve">Gant plastique </t>
  </si>
  <si>
    <t>Office Materials</t>
  </si>
  <si>
    <t>01/005</t>
  </si>
  <si>
    <t>Café au lait</t>
  </si>
  <si>
    <t>Sucre roux</t>
  </si>
  <si>
    <t>Café</t>
  </si>
  <si>
    <t xml:space="preserve">Huile </t>
  </si>
  <si>
    <t>Tea victoria citron</t>
  </si>
  <si>
    <t>Tea victoria Orange</t>
  </si>
  <si>
    <t>chocolat en poudre</t>
  </si>
  <si>
    <t>Eau de javel</t>
  </si>
  <si>
    <t>lotus</t>
  </si>
  <si>
    <t>Sac poubelle</t>
  </si>
  <si>
    <t>Papier hygenique</t>
  </si>
  <si>
    <t>Poudre a vessaille</t>
  </si>
  <si>
    <t>Mouchoir</t>
  </si>
  <si>
    <t>lessive en poudre</t>
  </si>
  <si>
    <t>Liquide vais karma</t>
  </si>
  <si>
    <t>desodorisant</t>
  </si>
  <si>
    <t>insecticide</t>
  </si>
  <si>
    <t>Savon liquide</t>
  </si>
  <si>
    <t>Liquide sol</t>
  </si>
  <si>
    <t>nettoyage vitre liquide</t>
  </si>
  <si>
    <t>Bureau-Agence Orange</t>
  </si>
  <si>
    <t>01/007</t>
  </si>
  <si>
    <t>Agence Orange-bureau</t>
  </si>
  <si>
    <t>Achat de carte de credit Orange Facture n° OCI-ABMALL.006.003865</t>
  </si>
  <si>
    <t>01/008</t>
  </si>
  <si>
    <t>01/009</t>
  </si>
  <si>
    <t>01/010</t>
  </si>
  <si>
    <t>Agios du 31/12/2025 au 31/01/2026</t>
  </si>
  <si>
    <t>Donors 2026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</si>
  <si>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</si>
  <si>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</si>
  <si>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</si>
  <si>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</si>
  <si>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</si>
  <si>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</si>
  <si>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</si>
  <si>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Balance  in USD</t>
  </si>
  <si>
    <t>exchange rate</t>
  </si>
  <si>
    <t>Wildcat 2026</t>
  </si>
  <si>
    <t>Rows</t>
  </si>
  <si>
    <t>Sum of Spent in national currency</t>
  </si>
  <si>
    <t>Sum of Spent in $</t>
  </si>
  <si>
    <t>Janvier</t>
  </si>
  <si>
    <t>Fevrier</t>
  </si>
  <si>
    <t>I</t>
  </si>
  <si>
    <t>Mars</t>
  </si>
  <si>
    <t>Avril</t>
  </si>
  <si>
    <t>Mai</t>
  </si>
  <si>
    <t>II</t>
  </si>
  <si>
    <t>Total sum</t>
  </si>
  <si>
    <t>Octobre</t>
  </si>
  <si>
    <t>Novembre</t>
  </si>
  <si>
    <t>Decembre</t>
  </si>
  <si>
    <t>Marchig trust</t>
  </si>
  <si>
    <t>AWI 2025_II</t>
  </si>
  <si>
    <t>Old closed grants - correction</t>
  </si>
  <si>
    <t>Total</t>
  </si>
  <si>
    <t>Balance in financial report</t>
  </si>
  <si>
    <t>The difference is caused by the loan from Antonia to CI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</si>
</sst>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-* #,##0_-;\-* #,##0_-;_-* &quot;-&quot;_-;_-@_-"/>
    <numFmt numFmtId="43" formatCode="_-* #,##0.00_-;\-* #,##0.00_-;_-* &quot;-&quot;??_-;_-@_-"/>
    <numFmt numFmtId="176" formatCode="_-&quot;€&quot;* #,##0.00_-;\-&quot;€&quot;* #,##0.00_-;_-&quot;€&quot;* \-??_-;_-@_-"/>
    <numFmt numFmtId="177" formatCode="_-&quot;€&quot;* #,##0_-;\-&quot;€&quot;* #,##0_-;_-&quot;€&quot;* \-_-;_-@_-"/>
    <numFmt numFmtId="178" formatCode="_-* #,##0.00\ _€_-;\-* #,##0.00\ _€_-;_-* &quot;-&quot;??\ _€_-;_-@_-"/>
    <numFmt numFmtId="179" formatCode="#,##0_ ;[Red]\-#,##0\ "/>
    <numFmt numFmtId="180" formatCode="#,##0.00_ ;[Red]\-#,##0.00\ "/>
    <numFmt numFmtId="181" formatCode="[$-409]mmmmm;@"/>
  </numFmts>
  <fonts count="84">
    <font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color rgb="FF000000"/>
      <name val="Calibri"/>
      <charset val="134"/>
      <scheme val="minor"/>
    </font>
    <font>
      <sz val="11"/>
      <color indexed="8"/>
      <name val="Calibri"/>
      <charset val="134"/>
      <scheme val="minor"/>
    </font>
    <font>
      <sz val="11"/>
      <color theme="1"/>
      <name val="Calibri "/>
      <charset val="134"/>
    </font>
    <font>
      <sz val="11"/>
      <name val="Calibri "/>
      <charset val="134"/>
    </font>
    <font>
      <sz val="10"/>
      <color theme="1"/>
      <name val="Calibri "/>
      <charset val="134"/>
    </font>
    <font>
      <sz val="10"/>
      <name val="Calibri "/>
      <charset val="134"/>
    </font>
    <font>
      <sz val="11"/>
      <color indexed="8"/>
      <name val="Calibri"/>
      <charset val="134"/>
    </font>
    <font>
      <sz val="11"/>
      <name val="Calibri"/>
      <charset val="134"/>
    </font>
    <font>
      <sz val="11"/>
      <color rgb="FF000000"/>
      <name val="Calibri"/>
      <charset val="134"/>
    </font>
    <font>
      <b/>
      <sz val="10"/>
      <name val="Times New Roman"/>
      <charset val="238"/>
    </font>
    <font>
      <b/>
      <sz val="10"/>
      <name val="Times New Roman"/>
      <charset val="134"/>
    </font>
    <font>
      <sz val="10"/>
      <name val="Times New Roman"/>
      <charset val="238"/>
    </font>
    <font>
      <sz val="10"/>
      <name val="Times New Roman"/>
      <charset val="134"/>
    </font>
    <font>
      <sz val="10"/>
      <color theme="1"/>
      <name val="Times New Roman"/>
      <charset val="238"/>
    </font>
    <font>
      <b/>
      <sz val="11"/>
      <name val="Calibri"/>
      <charset val="238"/>
    </font>
    <font>
      <b/>
      <sz val="11"/>
      <name val="Calibri"/>
      <charset val="134"/>
    </font>
    <font>
      <b/>
      <sz val="11"/>
      <color indexed="8"/>
      <name val="Calibri"/>
      <charset val="134"/>
    </font>
    <font>
      <sz val="12"/>
      <color theme="1"/>
      <name val="Calibri"/>
      <charset val="134"/>
      <scheme val="minor"/>
    </font>
    <font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rgb="FFFF0000"/>
      <name val="Calibri "/>
      <charset val="134"/>
    </font>
    <font>
      <sz val="12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rgb="FF000000"/>
      <name val="Calibri"/>
      <charset val="238"/>
    </font>
    <font>
      <sz val="11"/>
      <name val="Calibri"/>
      <charset val="238"/>
    </font>
    <font>
      <b/>
      <sz val="10"/>
      <name val="Calibri"/>
      <charset val="134"/>
      <scheme val="minor"/>
    </font>
    <font>
      <b/>
      <sz val="11"/>
      <color theme="1"/>
      <name val="Calibri"/>
      <charset val="238"/>
      <scheme val="minor"/>
    </font>
    <font>
      <b/>
      <sz val="11"/>
      <name val="Calibri"/>
      <charset val="134"/>
      <scheme val="minor"/>
    </font>
    <font>
      <i/>
      <sz val="11"/>
      <color indexed="10"/>
      <name val="Calibri"/>
      <charset val="134"/>
      <scheme val="minor"/>
    </font>
    <font>
      <b/>
      <i/>
      <sz val="11"/>
      <name val="Calibri"/>
      <charset val="134"/>
      <scheme val="minor"/>
    </font>
    <font>
      <i/>
      <sz val="11"/>
      <name val="Calibri"/>
      <charset val="134"/>
      <scheme val="minor"/>
    </font>
    <font>
      <b/>
      <sz val="11"/>
      <color theme="3" tint="-0.499984740745262"/>
      <name val="Calibri"/>
      <charset val="134"/>
      <scheme val="minor"/>
    </font>
    <font>
      <sz val="11"/>
      <color theme="3" tint="-0.499984740745262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2"/>
      <color theme="1"/>
      <name val="Aptos Narrow"/>
      <charset val="134"/>
    </font>
    <font>
      <sz val="12"/>
      <name val="Calibri"/>
      <charset val="238"/>
      <scheme val="minor"/>
    </font>
    <font>
      <sz val="12"/>
      <color theme="1"/>
      <name val="Calibri"/>
      <charset val="238"/>
      <scheme val="minor"/>
    </font>
    <font>
      <sz val="11"/>
      <name val="Calibri"/>
      <charset val="238"/>
      <scheme val="minor"/>
    </font>
    <font>
      <sz val="11"/>
      <color theme="1"/>
      <name val="Calibri"/>
      <charset val="238"/>
      <scheme val="minor"/>
    </font>
    <font>
      <b/>
      <sz val="11"/>
      <name val="Calibri"/>
      <charset val="238"/>
      <scheme val="minor"/>
    </font>
    <font>
      <sz val="8"/>
      <name val="Calibri"/>
      <charset val="134"/>
    </font>
    <font>
      <b/>
      <sz val="10"/>
      <name val="Calibri"/>
      <charset val="134"/>
    </font>
    <font>
      <b/>
      <sz val="10"/>
      <color rgb="FFFF0000"/>
      <name val="Calibri"/>
      <charset val="134"/>
    </font>
    <font>
      <sz val="10"/>
      <color theme="1"/>
      <name val="Calibri"/>
      <charset val="238"/>
    </font>
    <font>
      <sz val="10"/>
      <name val="Calibri"/>
      <charset val="134"/>
    </font>
    <font>
      <sz val="10"/>
      <color indexed="8"/>
      <name val="Calibri"/>
      <charset val="134"/>
    </font>
    <font>
      <sz val="10"/>
      <name val="Calibri"/>
      <charset val="238"/>
    </font>
    <font>
      <b/>
      <sz val="10"/>
      <color indexed="8"/>
      <name val="Calibri"/>
      <charset val="238"/>
    </font>
    <font>
      <b/>
      <sz val="10"/>
      <color theme="1"/>
      <name val="Calibri"/>
      <charset val="238"/>
    </font>
    <font>
      <b/>
      <sz val="10"/>
      <color theme="1"/>
      <name val="Calibri"/>
      <charset val="238"/>
      <scheme val="minor"/>
    </font>
    <font>
      <sz val="10"/>
      <color theme="1"/>
      <name val="Calibri"/>
      <charset val="134"/>
    </font>
    <font>
      <b/>
      <sz val="10"/>
      <color indexed="8"/>
      <name val="Calibri"/>
      <charset val="134"/>
    </font>
    <font>
      <b/>
      <sz val="10"/>
      <color theme="1"/>
      <name val="Calibri"/>
      <charset val="134"/>
    </font>
    <font>
      <sz val="8"/>
      <color theme="1"/>
      <name val="Calibri"/>
      <charset val="238"/>
    </font>
    <font>
      <sz val="8"/>
      <color indexed="8"/>
      <name val="Calibri"/>
      <charset val="238"/>
    </font>
    <font>
      <b/>
      <sz val="12"/>
      <color indexed="8"/>
      <name val="Calibri"/>
      <charset val="238"/>
    </font>
    <font>
      <b/>
      <sz val="12"/>
      <color theme="1"/>
      <name val="Calibri"/>
      <charset val="238"/>
      <scheme val="minor"/>
    </font>
    <font>
      <b/>
      <sz val="10"/>
      <color theme="1"/>
      <name val="Calibri"/>
      <charset val="134"/>
      <scheme val="minor"/>
    </font>
    <font>
      <b/>
      <sz val="10"/>
      <name val="Calibri"/>
      <charset val="238"/>
    </font>
    <font>
      <b/>
      <sz val="8"/>
      <name val="Calibri"/>
      <charset val="238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rgb="FF000000"/>
      <name val="Calibri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3" fontId="0" fillId="0" borderId="0" applyFont="0" applyFill="0" applyBorder="0" applyAlignment="0" applyProtection="0"/>
    <xf numFmtId="17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20" borderId="58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59" applyNumberFormat="0" applyFill="0" applyAlignment="0" applyProtection="0">
      <alignment vertical="center"/>
    </xf>
    <xf numFmtId="0" fontId="69" fillId="0" borderId="59" applyNumberFormat="0" applyFill="0" applyAlignment="0" applyProtection="0">
      <alignment vertical="center"/>
    </xf>
    <xf numFmtId="0" fontId="70" fillId="0" borderId="60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21" borderId="61" applyNumberFormat="0" applyAlignment="0" applyProtection="0">
      <alignment vertical="center"/>
    </xf>
    <xf numFmtId="0" fontId="72" fillId="22" borderId="62" applyNumberFormat="0" applyAlignment="0" applyProtection="0">
      <alignment vertical="center"/>
    </xf>
    <xf numFmtId="0" fontId="73" fillId="22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5" fillId="0" borderId="64" applyNumberFormat="0" applyFill="0" applyAlignment="0" applyProtection="0">
      <alignment vertical="center"/>
    </xf>
    <xf numFmtId="0" fontId="76" fillId="0" borderId="65" applyNumberFormat="0" applyFill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9" fillId="26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3" borderId="0" applyNumberFormat="0" applyBorder="0" applyAlignment="0" applyProtection="0">
      <alignment vertical="center"/>
    </xf>
    <xf numFmtId="0" fontId="80" fillId="34" borderId="0" applyNumberFormat="0" applyBorder="0" applyAlignment="0" applyProtection="0">
      <alignment vertical="center"/>
    </xf>
    <xf numFmtId="0" fontId="80" fillId="35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81" fillId="37" borderId="0" applyNumberFormat="0" applyBorder="0" applyAlignment="0" applyProtection="0">
      <alignment vertical="center"/>
    </xf>
    <xf numFmtId="0" fontId="80" fillId="38" borderId="0" applyNumberFormat="0" applyBorder="0" applyAlignment="0" applyProtection="0">
      <alignment vertical="center"/>
    </xf>
    <xf numFmtId="0" fontId="80" fillId="39" borderId="0" applyNumberFormat="0" applyBorder="0" applyAlignment="0" applyProtection="0">
      <alignment vertical="center"/>
    </xf>
    <xf numFmtId="0" fontId="81" fillId="40" borderId="0" applyNumberFormat="0" applyBorder="0" applyAlignment="0" applyProtection="0">
      <alignment vertical="center"/>
    </xf>
    <xf numFmtId="0" fontId="81" fillId="41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3" borderId="0" applyNumberFormat="0" applyBorder="0" applyAlignment="0" applyProtection="0">
      <alignment vertical="center"/>
    </xf>
    <xf numFmtId="0" fontId="81" fillId="44" borderId="0" applyNumberFormat="0" applyBorder="0" applyAlignment="0" applyProtection="0">
      <alignment vertical="center"/>
    </xf>
    <xf numFmtId="0" fontId="81" fillId="45" borderId="0" applyNumberFormat="0" applyBorder="0" applyAlignment="0" applyProtection="0">
      <alignment vertical="center"/>
    </xf>
    <xf numFmtId="0" fontId="80" fillId="46" borderId="0" applyNumberFormat="0" applyBorder="0" applyAlignment="0" applyProtection="0">
      <alignment vertical="center"/>
    </xf>
    <xf numFmtId="0" fontId="80" fillId="47" borderId="0" applyNumberFormat="0" applyBorder="0" applyAlignment="0" applyProtection="0">
      <alignment vertical="center"/>
    </xf>
    <xf numFmtId="0" fontId="81" fillId="48" borderId="0" applyNumberFormat="0" applyBorder="0" applyAlignment="0" applyProtection="0">
      <alignment vertical="center"/>
    </xf>
    <xf numFmtId="0" fontId="81" fillId="49" borderId="0" applyNumberFormat="0" applyBorder="0" applyAlignment="0" applyProtection="0">
      <alignment vertical="center"/>
    </xf>
    <xf numFmtId="0" fontId="80" fillId="50" borderId="0" applyNumberFormat="0" applyBorder="0" applyAlignment="0" applyProtection="0">
      <alignment vertical="center"/>
    </xf>
    <xf numFmtId="0" fontId="8" fillId="0" borderId="0"/>
    <xf numFmtId="178" fontId="0" fillId="0" borderId="0" applyFont="0" applyFill="0" applyBorder="0" applyAlignment="0" applyProtection="0"/>
    <xf numFmtId="0" fontId="82" fillId="0" borderId="0"/>
  </cellStyleXfs>
  <cellXfs count="49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4" fontId="0" fillId="0" borderId="0" xfId="0" applyNumberFormat="1"/>
    <xf numFmtId="58" fontId="0" fillId="2" borderId="1" xfId="0" applyNumberFormat="1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4" fontId="0" fillId="2" borderId="1" xfId="0" applyNumberFormat="1" applyFill="1" applyBorder="1"/>
    <xf numFmtId="58" fontId="0" fillId="0" borderId="0" xfId="0" applyNumberFormat="1" applyAlignment="1">
      <alignment horizontal="left"/>
    </xf>
    <xf numFmtId="0" fontId="1" fillId="3" borderId="0" xfId="51" applyFont="1" applyFill="1"/>
    <xf numFmtId="0" fontId="1" fillId="0" borderId="0" xfId="0" applyFont="1"/>
    <xf numFmtId="0" fontId="1" fillId="0" borderId="0" xfId="51" applyFont="1" applyAlignment="1">
      <alignment horizontal="center"/>
    </xf>
    <xf numFmtId="58" fontId="2" fillId="0" borderId="0" xfId="0" applyNumberFormat="1" applyFont="1" applyAlignment="1">
      <alignment horizontal="left"/>
    </xf>
    <xf numFmtId="3" fontId="1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58" fontId="1" fillId="0" borderId="0" xfId="51" applyNumberFormat="1" applyFont="1" applyAlignment="1">
      <alignment horizontal="left"/>
    </xf>
    <xf numFmtId="0" fontId="1" fillId="0" borderId="0" xfId="51" applyFont="1"/>
    <xf numFmtId="58" fontId="3" fillId="0" borderId="0" xfId="0" applyNumberFormat="1" applyFont="1" applyAlignment="1">
      <alignment horizontal="left"/>
    </xf>
    <xf numFmtId="58" fontId="1" fillId="0" borderId="0" xfId="0" applyNumberFormat="1" applyFont="1" applyAlignment="1">
      <alignment horizontal="left"/>
    </xf>
    <xf numFmtId="0" fontId="1" fillId="3" borderId="0" xfId="0" applyFont="1" applyFill="1" applyAlignment="1">
      <alignment horizontal="left"/>
    </xf>
    <xf numFmtId="16" fontId="1" fillId="3" borderId="0" xfId="0" applyNumberFormat="1" applyFont="1" applyFill="1" applyAlignment="1">
      <alignment horizontal="left"/>
    </xf>
    <xf numFmtId="0" fontId="1" fillId="3" borderId="0" xfId="0" applyFont="1" applyFill="1" applyAlignment="1">
      <alignment vertical="top" wrapText="1"/>
    </xf>
    <xf numFmtId="0" fontId="0" fillId="3" borderId="0" xfId="0" applyFill="1"/>
    <xf numFmtId="58" fontId="0" fillId="0" borderId="0" xfId="0" applyNumberFormat="1" applyAlignment="1">
      <alignment horizontal="center"/>
    </xf>
    <xf numFmtId="0" fontId="1" fillId="3" borderId="0" xfId="51" applyFont="1" applyFill="1" applyAlignment="1">
      <alignment horizontal="center"/>
    </xf>
    <xf numFmtId="3" fontId="0" fillId="0" borderId="0" xfId="0" applyNumberFormat="1"/>
    <xf numFmtId="58" fontId="4" fillId="0" borderId="0" xfId="0" applyNumberFormat="1" applyFont="1" applyAlignment="1">
      <alignment horizontal="center"/>
    </xf>
    <xf numFmtId="0" fontId="4" fillId="0" borderId="0" xfId="0" applyFont="1"/>
    <xf numFmtId="0" fontId="5" fillId="3" borderId="0" xfId="51" applyFont="1" applyFill="1" applyAlignment="1">
      <alignment horizontal="center"/>
    </xf>
    <xf numFmtId="0" fontId="4" fillId="0" borderId="0" xfId="0" applyFont="1" applyAlignment="1">
      <alignment horizontal="center"/>
    </xf>
    <xf numFmtId="0" fontId="5" fillId="3" borderId="0" xfId="51" applyFont="1" applyFill="1"/>
    <xf numFmtId="58" fontId="1" fillId="0" borderId="0" xfId="51" applyNumberFormat="1" applyFont="1" applyAlignment="1">
      <alignment horizontal="center"/>
    </xf>
    <xf numFmtId="0" fontId="5" fillId="0" borderId="0" xfId="0" applyFont="1"/>
    <xf numFmtId="3" fontId="0" fillId="0" borderId="0" xfId="0" applyNumberFormat="1" applyAlignment="1">
      <alignment horizontal="center"/>
    </xf>
    <xf numFmtId="58" fontId="6" fillId="0" borderId="0" xfId="0" applyNumberFormat="1" applyFont="1" applyAlignment="1">
      <alignment horizontal="center"/>
    </xf>
    <xf numFmtId="0" fontId="6" fillId="0" borderId="0" xfId="0" applyFont="1"/>
    <xf numFmtId="0" fontId="7" fillId="3" borderId="0" xfId="51" applyFont="1" applyFill="1" applyAlignment="1">
      <alignment horizontal="center"/>
    </xf>
    <xf numFmtId="58" fontId="5" fillId="0" borderId="0" xfId="0" applyNumberFormat="1" applyFont="1" applyAlignment="1">
      <alignment horizontal="center"/>
    </xf>
    <xf numFmtId="3" fontId="8" fillId="0" borderId="0" xfId="0" applyNumberFormat="1" applyFont="1"/>
    <xf numFmtId="58" fontId="8" fillId="0" borderId="0" xfId="0" applyNumberFormat="1" applyFont="1" applyAlignment="1">
      <alignment horizontal="center"/>
    </xf>
    <xf numFmtId="58" fontId="0" fillId="4" borderId="0" xfId="0" applyNumberFormat="1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58" fontId="9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58" fontId="0" fillId="0" borderId="0" xfId="0" applyNumberFormat="1" applyAlignment="1">
      <alignment horizontal="center" vertical="center"/>
    </xf>
    <xf numFmtId="58" fontId="9" fillId="0" borderId="0" xfId="0" applyNumberFormat="1" applyFont="1" applyAlignment="1">
      <alignment vertical="center"/>
    </xf>
    <xf numFmtId="58" fontId="1" fillId="0" borderId="0" xfId="0" applyNumberFormat="1" applyFont="1" applyAlignment="1">
      <alignment horizontal="center"/>
    </xf>
    <xf numFmtId="0" fontId="5" fillId="0" borderId="0" xfId="51" applyFont="1" applyAlignment="1">
      <alignment horizontal="center"/>
    </xf>
    <xf numFmtId="0" fontId="7" fillId="0" borderId="0" xfId="51" applyFont="1" applyAlignment="1">
      <alignment horizontal="center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4" borderId="0" xfId="0" applyFont="1" applyFill="1"/>
    <xf numFmtId="58" fontId="1" fillId="0" borderId="0" xfId="0" applyNumberFormat="1" applyFont="1" applyAlignment="1">
      <alignment horizontal="center" vertical="center"/>
    </xf>
    <xf numFmtId="3" fontId="9" fillId="0" borderId="0" xfId="0" applyNumberFormat="1" applyFont="1"/>
    <xf numFmtId="0" fontId="9" fillId="0" borderId="0" xfId="0" applyFont="1" applyAlignment="1">
      <alignment vertical="center"/>
    </xf>
    <xf numFmtId="3" fontId="0" fillId="4" borderId="0" xfId="0" applyNumberFormat="1" applyFill="1"/>
    <xf numFmtId="58" fontId="0" fillId="3" borderId="0" xfId="0" applyNumberFormat="1" applyFill="1" applyAlignment="1">
      <alignment horizontal="left"/>
    </xf>
    <xf numFmtId="0" fontId="1" fillId="0" borderId="0" xfId="0" applyFont="1" applyAlignment="1">
      <alignment horizontal="right"/>
    </xf>
    <xf numFmtId="0" fontId="1" fillId="3" borderId="0" xfId="0" applyFont="1" applyFill="1" applyAlignment="1">
      <alignment horizontal="left" vertical="center"/>
    </xf>
    <xf numFmtId="0" fontId="0" fillId="3" borderId="0" xfId="0" applyFill="1" applyAlignment="1">
      <alignment vertical="center"/>
    </xf>
    <xf numFmtId="179" fontId="1" fillId="3" borderId="0" xfId="0" applyNumberFormat="1" applyFont="1" applyFill="1"/>
    <xf numFmtId="4" fontId="0" fillId="3" borderId="0" xfId="0" applyNumberFormat="1" applyFill="1"/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3" fontId="1" fillId="3" borderId="0" xfId="0" applyNumberFormat="1" applyFont="1" applyFill="1"/>
    <xf numFmtId="0" fontId="1" fillId="3" borderId="0" xfId="0" applyFont="1" applyFill="1" applyAlignment="1">
      <alignment horizontal="center"/>
    </xf>
    <xf numFmtId="180" fontId="0" fillId="0" borderId="0" xfId="0" applyNumberFormat="1"/>
    <xf numFmtId="181" fontId="11" fillId="5" borderId="1" xfId="0" applyNumberFormat="1" applyFont="1" applyFill="1" applyBorder="1" applyAlignment="1">
      <alignment horizontal="center" vertical="center" wrapText="1"/>
    </xf>
    <xf numFmtId="180" fontId="12" fillId="5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vertical="top" wrapText="1"/>
    </xf>
    <xf numFmtId="179" fontId="11" fillId="6" borderId="1" xfId="0" applyNumberFormat="1" applyFont="1" applyFill="1" applyBorder="1" applyAlignment="1">
      <alignment vertical="top" wrapText="1"/>
    </xf>
    <xf numFmtId="180" fontId="11" fillId="6" borderId="1" xfId="0" applyNumberFormat="1" applyFont="1" applyFill="1" applyBorder="1" applyAlignment="1">
      <alignment vertical="top" wrapText="1"/>
    </xf>
    <xf numFmtId="179" fontId="11" fillId="6" borderId="1" xfId="0" applyNumberFormat="1" applyFont="1" applyFill="1" applyBorder="1" applyAlignment="1">
      <alignment vertical="center" wrapText="1"/>
    </xf>
    <xf numFmtId="49" fontId="13" fillId="0" borderId="1" xfId="0" applyNumberFormat="1" applyFont="1" applyBorder="1" applyAlignment="1">
      <alignment vertical="top" wrapText="1"/>
    </xf>
    <xf numFmtId="179" fontId="14" fillId="0" borderId="1" xfId="0" applyNumberFormat="1" applyFont="1" applyBorder="1" applyAlignment="1">
      <alignment vertical="top" wrapText="1"/>
    </xf>
    <xf numFmtId="180" fontId="14" fillId="0" borderId="1" xfId="0" applyNumberFormat="1" applyFont="1" applyBorder="1" applyAlignment="1">
      <alignment vertical="top" wrapText="1"/>
    </xf>
    <xf numFmtId="179" fontId="14" fillId="0" borderId="1" xfId="1" applyNumberFormat="1" applyFont="1" applyBorder="1" applyAlignment="1">
      <alignment vertical="top" wrapText="1"/>
    </xf>
    <xf numFmtId="179" fontId="13" fillId="0" borderId="1" xfId="0" applyNumberFormat="1" applyFont="1" applyBorder="1" applyAlignment="1">
      <alignment vertical="center" wrapText="1"/>
    </xf>
    <xf numFmtId="0" fontId="13" fillId="0" borderId="1" xfId="0" applyFont="1" applyBorder="1" applyAlignment="1">
      <alignment vertical="top" wrapText="1"/>
    </xf>
    <xf numFmtId="17" fontId="13" fillId="0" borderId="1" xfId="0" applyNumberFormat="1" applyFont="1" applyBorder="1" applyAlignment="1">
      <alignment vertical="top" wrapText="1"/>
    </xf>
    <xf numFmtId="0" fontId="15" fillId="0" borderId="1" xfId="0" applyFont="1" applyBorder="1"/>
    <xf numFmtId="49" fontId="11" fillId="6" borderId="1" xfId="0" applyNumberFormat="1" applyFont="1" applyFill="1" applyBorder="1" applyAlignment="1">
      <alignment vertical="top" wrapText="1"/>
    </xf>
    <xf numFmtId="180" fontId="11" fillId="6" borderId="1" xfId="0" applyNumberFormat="1" applyFont="1" applyFill="1" applyBorder="1" applyAlignment="1">
      <alignment vertical="center" wrapText="1"/>
    </xf>
    <xf numFmtId="179" fontId="11" fillId="6" borderId="1" xfId="1" applyNumberFormat="1" applyFont="1" applyFill="1" applyBorder="1" applyAlignment="1">
      <alignment vertical="top" wrapText="1"/>
    </xf>
    <xf numFmtId="180" fontId="11" fillId="6" borderId="1" xfId="1" applyNumberFormat="1" applyFont="1" applyFill="1" applyBorder="1" applyAlignment="1">
      <alignment vertical="top" wrapText="1"/>
    </xf>
    <xf numFmtId="179" fontId="13" fillId="0" borderId="1" xfId="0" applyNumberFormat="1" applyFont="1" applyBorder="1" applyAlignment="1">
      <alignment vertical="top" wrapText="1"/>
    </xf>
    <xf numFmtId="180" fontId="13" fillId="0" borderId="1" xfId="0" applyNumberFormat="1" applyFont="1" applyBorder="1" applyAlignment="1">
      <alignment vertical="center" wrapText="1"/>
    </xf>
    <xf numFmtId="180" fontId="13" fillId="0" borderId="1" xfId="0" applyNumberFormat="1" applyFont="1" applyBorder="1" applyAlignment="1">
      <alignment vertical="top" wrapText="1"/>
    </xf>
    <xf numFmtId="179" fontId="13" fillId="0" borderId="1" xfId="1" applyNumberFormat="1" applyFont="1" applyFill="1" applyBorder="1" applyAlignment="1">
      <alignment vertical="top" wrapText="1"/>
    </xf>
    <xf numFmtId="179" fontId="13" fillId="0" borderId="1" xfId="1" applyNumberFormat="1" applyFont="1" applyBorder="1" applyAlignment="1">
      <alignment vertical="top" wrapText="1"/>
    </xf>
    <xf numFmtId="0" fontId="11" fillId="6" borderId="2" xfId="0" applyFont="1" applyFill="1" applyBorder="1" applyAlignment="1">
      <alignment vertical="top" wrapText="1"/>
    </xf>
    <xf numFmtId="179" fontId="12" fillId="6" borderId="2" xfId="0" applyNumberFormat="1" applyFont="1" applyFill="1" applyBorder="1" applyAlignment="1">
      <alignment vertical="top" wrapText="1"/>
    </xf>
    <xf numFmtId="180" fontId="12" fillId="6" borderId="2" xfId="0" applyNumberFormat="1" applyFont="1" applyFill="1" applyBorder="1" applyAlignment="1">
      <alignment vertical="top" wrapText="1"/>
    </xf>
    <xf numFmtId="179" fontId="12" fillId="6" borderId="1" xfId="0" applyNumberFormat="1" applyFont="1" applyFill="1" applyBorder="1" applyAlignment="1">
      <alignment vertical="center" wrapText="1"/>
    </xf>
    <xf numFmtId="179" fontId="13" fillId="0" borderId="2" xfId="0" applyNumberFormat="1" applyFont="1" applyBorder="1" applyAlignment="1">
      <alignment vertical="top" wrapText="1"/>
    </xf>
    <xf numFmtId="180" fontId="13" fillId="0" borderId="2" xfId="0" applyNumberFormat="1" applyFont="1" applyBorder="1" applyAlignment="1">
      <alignment vertical="top" wrapText="1"/>
    </xf>
    <xf numFmtId="179" fontId="11" fillId="6" borderId="2" xfId="0" applyNumberFormat="1" applyFont="1" applyFill="1" applyBorder="1" applyAlignment="1">
      <alignment vertical="top" wrapText="1"/>
    </xf>
    <xf numFmtId="180" fontId="11" fillId="6" borderId="2" xfId="0" applyNumberFormat="1" applyFont="1" applyFill="1" applyBorder="1" applyAlignment="1">
      <alignment vertical="top" wrapText="1"/>
    </xf>
    <xf numFmtId="179" fontId="14" fillId="0" borderId="2" xfId="0" applyNumberFormat="1" applyFont="1" applyBorder="1" applyAlignment="1">
      <alignment vertical="top" wrapText="1"/>
    </xf>
    <xf numFmtId="180" fontId="14" fillId="0" borderId="2" xfId="0" applyNumberFormat="1" applyFont="1" applyBorder="1" applyAlignment="1">
      <alignment vertical="top" wrapText="1"/>
    </xf>
    <xf numFmtId="179" fontId="14" fillId="0" borderId="2" xfId="1" applyNumberFormat="1" applyFont="1" applyBorder="1" applyAlignment="1">
      <alignment vertical="top" wrapText="1"/>
    </xf>
    <xf numFmtId="180" fontId="12" fillId="5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179" fontId="0" fillId="0" borderId="0" xfId="0" applyNumberFormat="1"/>
    <xf numFmtId="180" fontId="12" fillId="6" borderId="1" xfId="0" applyNumberFormat="1" applyFont="1" applyFill="1" applyBorder="1" applyAlignment="1">
      <alignment vertical="center" wrapText="1"/>
    </xf>
    <xf numFmtId="0" fontId="14" fillId="7" borderId="1" xfId="0" applyFont="1" applyFill="1" applyBorder="1" applyAlignment="1">
      <alignment vertical="top" wrapText="1"/>
    </xf>
    <xf numFmtId="179" fontId="14" fillId="7" borderId="1" xfId="0" applyNumberFormat="1" applyFont="1" applyFill="1" applyBorder="1" applyAlignment="1">
      <alignment vertical="top" wrapText="1"/>
    </xf>
    <xf numFmtId="180" fontId="14" fillId="7" borderId="1" xfId="0" applyNumberFormat="1" applyFont="1" applyFill="1" applyBorder="1" applyAlignment="1">
      <alignment vertical="top" wrapText="1"/>
    </xf>
    <xf numFmtId="179" fontId="14" fillId="7" borderId="1" xfId="1" applyNumberFormat="1" applyFont="1" applyFill="1" applyBorder="1" applyAlignment="1">
      <alignment vertical="top" wrapText="1"/>
    </xf>
    <xf numFmtId="179" fontId="14" fillId="7" borderId="1" xfId="0" applyNumberFormat="1" applyFont="1" applyFill="1" applyBorder="1" applyAlignment="1">
      <alignment vertical="center" wrapText="1"/>
    </xf>
    <xf numFmtId="0" fontId="14" fillId="6" borderId="4" xfId="0" applyFont="1" applyFill="1" applyBorder="1" applyAlignment="1">
      <alignment vertical="top" wrapText="1"/>
    </xf>
    <xf numFmtId="179" fontId="0" fillId="6" borderId="5" xfId="0" applyNumberFormat="1" applyFill="1" applyBorder="1"/>
    <xf numFmtId="180" fontId="14" fillId="7" borderId="1" xfId="0" applyNumberFormat="1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58" fontId="6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7" fillId="3" borderId="1" xfId="51" applyFont="1" applyFill="1" applyBorder="1"/>
    <xf numFmtId="0" fontId="7" fillId="0" borderId="1" xfId="0" applyFont="1" applyBorder="1"/>
    <xf numFmtId="3" fontId="0" fillId="4" borderId="1" xfId="0" applyNumberFormat="1" applyFill="1" applyBorder="1"/>
    <xf numFmtId="58" fontId="0" fillId="4" borderId="1" xfId="0" applyNumberFormat="1" applyFill="1" applyBorder="1" applyAlignment="1">
      <alignment horizontal="center"/>
    </xf>
    <xf numFmtId="0" fontId="0" fillId="4" borderId="1" xfId="0" applyFill="1" applyBorder="1"/>
    <xf numFmtId="58" fontId="6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51" applyFont="1" applyBorder="1"/>
    <xf numFmtId="58" fontId="7" fillId="0" borderId="1" xfId="0" applyNumberFormat="1" applyFont="1" applyBorder="1" applyAlignment="1">
      <alignment horizontal="center"/>
    </xf>
    <xf numFmtId="0" fontId="7" fillId="3" borderId="1" xfId="0" applyFont="1" applyFill="1" applyBorder="1" applyAlignment="1">
      <alignment horizontal="left"/>
    </xf>
    <xf numFmtId="3" fontId="7" fillId="0" borderId="1" xfId="0" applyNumberFormat="1" applyFont="1" applyBorder="1"/>
    <xf numFmtId="0" fontId="0" fillId="8" borderId="1" xfId="0" applyFill="1" applyBorder="1" applyAlignment="1">
      <alignment horizontal="center"/>
    </xf>
    <xf numFmtId="58" fontId="7" fillId="0" borderId="0" xfId="0" applyNumberFormat="1" applyFont="1" applyAlignment="1">
      <alignment horizontal="center"/>
    </xf>
    <xf numFmtId="0" fontId="7" fillId="3" borderId="0" xfId="51" applyFont="1" applyFill="1"/>
    <xf numFmtId="0" fontId="7" fillId="0" borderId="0" xfId="0" applyFont="1"/>
    <xf numFmtId="58" fontId="17" fillId="9" borderId="1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3" fontId="17" fillId="9" borderId="1" xfId="0" applyNumberFormat="1" applyFont="1" applyFill="1" applyBorder="1" applyAlignment="1">
      <alignment horizontal="center" vertical="center" wrapText="1"/>
    </xf>
    <xf numFmtId="3" fontId="18" fillId="0" borderId="0" xfId="0" applyNumberFormat="1" applyFont="1"/>
    <xf numFmtId="0" fontId="8" fillId="9" borderId="1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3" fontId="7" fillId="0" borderId="0" xfId="0" applyNumberFormat="1" applyFont="1"/>
    <xf numFmtId="58" fontId="6" fillId="0" borderId="0" xfId="0" applyNumberFormat="1" applyFont="1" applyAlignment="1">
      <alignment horizontal="left"/>
    </xf>
    <xf numFmtId="0" fontId="7" fillId="0" borderId="0" xfId="51" applyFont="1"/>
    <xf numFmtId="3" fontId="6" fillId="0" borderId="0" xfId="0" applyNumberFormat="1" applyFont="1"/>
    <xf numFmtId="0" fontId="16" fillId="3" borderId="0" xfId="0" applyFont="1" applyFill="1" applyAlignment="1">
      <alignment horizontal="center" vertical="center" wrapText="1"/>
    </xf>
    <xf numFmtId="3" fontId="16" fillId="3" borderId="0" xfId="0" applyNumberFormat="1" applyFont="1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3" fontId="9" fillId="3" borderId="0" xfId="0" applyNumberFormat="1" applyFont="1" applyFill="1" applyAlignment="1">
      <alignment horizontal="center" vertical="center" wrapText="1"/>
    </xf>
    <xf numFmtId="58" fontId="16" fillId="8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0" xfId="0" applyFont="1"/>
    <xf numFmtId="58" fontId="16" fillId="8" borderId="1" xfId="0" applyNumberFormat="1" applyFont="1" applyFill="1" applyBorder="1" applyAlignment="1">
      <alignment horizontal="left" vertical="center" wrapText="1"/>
    </xf>
    <xf numFmtId="58" fontId="20" fillId="0" borderId="0" xfId="51" applyNumberFormat="1" applyFont="1" applyAlignment="1">
      <alignment horizontal="left"/>
    </xf>
    <xf numFmtId="0" fontId="20" fillId="0" borderId="0" xfId="51" applyFont="1"/>
    <xf numFmtId="0" fontId="20" fillId="3" borderId="0" xfId="51" applyFont="1" applyFill="1"/>
    <xf numFmtId="0" fontId="21" fillId="0" borderId="0" xfId="0" applyFont="1"/>
    <xf numFmtId="0" fontId="22" fillId="0" borderId="0" xfId="0" applyFont="1"/>
    <xf numFmtId="58" fontId="7" fillId="0" borderId="0" xfId="0" applyNumberFormat="1" applyFont="1" applyAlignment="1">
      <alignment horizontal="left"/>
    </xf>
    <xf numFmtId="58" fontId="19" fillId="0" borderId="0" xfId="0" applyNumberFormat="1" applyFont="1" applyAlignment="1">
      <alignment horizontal="left"/>
    </xf>
    <xf numFmtId="0" fontId="23" fillId="0" borderId="0" xfId="51" applyFont="1"/>
    <xf numFmtId="0" fontId="23" fillId="3" borderId="0" xfId="51" applyFont="1" applyFill="1"/>
    <xf numFmtId="0" fontId="23" fillId="0" borderId="0" xfId="0" applyFont="1"/>
    <xf numFmtId="3" fontId="19" fillId="0" borderId="0" xfId="0" applyNumberFormat="1" applyFont="1"/>
    <xf numFmtId="3" fontId="0" fillId="10" borderId="0" xfId="0" applyNumberFormat="1" applyFill="1"/>
    <xf numFmtId="0" fontId="24" fillId="8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3" fontId="25" fillId="0" borderId="0" xfId="0" applyNumberFormat="1" applyFont="1"/>
    <xf numFmtId="58" fontId="16" fillId="9" borderId="1" xfId="0" applyNumberFormat="1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3" fontId="9" fillId="9" borderId="1" xfId="0" applyNumberFormat="1" applyFont="1" applyFill="1" applyBorder="1" applyAlignment="1">
      <alignment horizontal="center" vertical="center" wrapText="1"/>
    </xf>
    <xf numFmtId="3" fontId="16" fillId="9" borderId="1" xfId="0" applyNumberFormat="1" applyFont="1" applyFill="1" applyBorder="1" applyAlignment="1">
      <alignment horizontal="center" vertical="center" wrapText="1"/>
    </xf>
    <xf numFmtId="58" fontId="25" fillId="0" borderId="0" xfId="0" applyNumberFormat="1" applyFont="1" applyAlignment="1">
      <alignment horizontal="center"/>
    </xf>
    <xf numFmtId="58" fontId="26" fillId="0" borderId="0" xfId="0" applyNumberFormat="1" applyFont="1" applyAlignment="1">
      <alignment horizontal="center" vertical="center"/>
    </xf>
    <xf numFmtId="58" fontId="26" fillId="0" borderId="0" xfId="0" applyNumberFormat="1" applyFont="1" applyAlignment="1">
      <alignment vertical="center"/>
    </xf>
    <xf numFmtId="0" fontId="25" fillId="9" borderId="1" xfId="0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24" fillId="0" borderId="0" xfId="0" applyFont="1"/>
    <xf numFmtId="3" fontId="21" fillId="0" borderId="0" xfId="0" applyNumberFormat="1" applyFont="1"/>
    <xf numFmtId="58" fontId="19" fillId="0" borderId="0" xfId="0" applyNumberFormat="1" applyFont="1"/>
    <xf numFmtId="0" fontId="20" fillId="0" borderId="0" xfId="0" applyFont="1"/>
    <xf numFmtId="58" fontId="27" fillId="8" borderId="1" xfId="0" applyNumberFormat="1" applyFont="1" applyFill="1" applyBorder="1" applyAlignment="1">
      <alignment horizontal="left" wrapText="1"/>
    </xf>
    <xf numFmtId="0" fontId="27" fillId="8" borderId="1" xfId="0" applyFont="1" applyFill="1" applyBorder="1" applyAlignment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58" fontId="21" fillId="0" borderId="0" xfId="0" applyNumberFormat="1" applyFont="1" applyAlignment="1">
      <alignment horizontal="left"/>
    </xf>
    <xf numFmtId="3" fontId="20" fillId="0" borderId="0" xfId="0" applyNumberFormat="1" applyFont="1"/>
    <xf numFmtId="0" fontId="20" fillId="0" borderId="0" xfId="0" applyFont="1" applyAlignment="1">
      <alignment horizontal="left"/>
    </xf>
    <xf numFmtId="58" fontId="20" fillId="0" borderId="0" xfId="0" applyNumberFormat="1" applyFont="1" applyAlignment="1">
      <alignment horizontal="left"/>
    </xf>
    <xf numFmtId="0" fontId="20" fillId="3" borderId="0" xfId="0" applyFont="1" applyFill="1" applyAlignment="1">
      <alignment horizontal="left"/>
    </xf>
    <xf numFmtId="0" fontId="21" fillId="8" borderId="1" xfId="0" applyFont="1" applyFill="1" applyBorder="1" applyAlignment="1">
      <alignment horizontal="center"/>
    </xf>
    <xf numFmtId="16" fontId="20" fillId="3" borderId="0" xfId="0" applyNumberFormat="1" applyFont="1" applyFill="1" applyAlignment="1">
      <alignment horizontal="left"/>
    </xf>
    <xf numFmtId="0" fontId="24" fillId="0" borderId="1" xfId="0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/>
    <xf numFmtId="4" fontId="0" fillId="0" borderId="1" xfId="0" applyNumberFormat="1" applyBorder="1"/>
    <xf numFmtId="0" fontId="28" fillId="0" borderId="1" xfId="0" applyFont="1" applyBorder="1"/>
    <xf numFmtId="4" fontId="24" fillId="0" borderId="1" xfId="0" applyNumberFormat="1" applyFont="1" applyBorder="1"/>
    <xf numFmtId="0" fontId="0" fillId="11" borderId="1" xfId="0" applyFill="1" applyBorder="1"/>
    <xf numFmtId="3" fontId="24" fillId="0" borderId="0" xfId="0" applyNumberFormat="1" applyFont="1"/>
    <xf numFmtId="0" fontId="0" fillId="0" borderId="0" xfId="0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/>
    </xf>
    <xf numFmtId="0" fontId="29" fillId="0" borderId="6" xfId="0" applyFont="1" applyBorder="1" applyAlignment="1">
      <alignment horizontal="left" vertical="center"/>
    </xf>
    <xf numFmtId="0" fontId="29" fillId="0" borderId="6" xfId="0" applyFont="1" applyBorder="1" applyAlignment="1">
      <alignment vertical="center"/>
    </xf>
    <xf numFmtId="0" fontId="29" fillId="12" borderId="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/>
    </xf>
    <xf numFmtId="0" fontId="29" fillId="12" borderId="9" xfId="0" applyFont="1" applyFill="1" applyBorder="1" applyAlignment="1">
      <alignment horizontal="center" vertical="center"/>
    </xf>
    <xf numFmtId="0" fontId="24" fillId="12" borderId="10" xfId="0" applyFont="1" applyFill="1" applyBorder="1" applyAlignment="1">
      <alignment horizontal="left" vertical="center"/>
    </xf>
    <xf numFmtId="0" fontId="24" fillId="12" borderId="11" xfId="0" applyFont="1" applyFill="1" applyBorder="1" applyAlignment="1">
      <alignment vertical="center"/>
    </xf>
    <xf numFmtId="0" fontId="24" fillId="12" borderId="12" xfId="0" applyFont="1" applyFill="1" applyBorder="1" applyAlignment="1">
      <alignment vertical="center"/>
    </xf>
    <xf numFmtId="0" fontId="24" fillId="12" borderId="13" xfId="0" applyFont="1" applyFill="1" applyBorder="1" applyAlignment="1">
      <alignment vertical="center"/>
    </xf>
    <xf numFmtId="0" fontId="29" fillId="12" borderId="14" xfId="0" applyFont="1" applyFill="1" applyBorder="1" applyAlignment="1">
      <alignment horizontal="left" vertical="center"/>
    </xf>
    <xf numFmtId="0" fontId="29" fillId="12" borderId="15" xfId="0" applyFont="1" applyFill="1" applyBorder="1" applyAlignment="1">
      <alignment horizontal="center" vertical="center"/>
    </xf>
    <xf numFmtId="0" fontId="29" fillId="12" borderId="16" xfId="0" applyFont="1" applyFill="1" applyBorder="1" applyAlignment="1">
      <alignment horizontal="center" vertical="center"/>
    </xf>
    <xf numFmtId="0" fontId="29" fillId="12" borderId="17" xfId="0" applyFont="1" applyFill="1" applyBorder="1" applyAlignment="1">
      <alignment horizontal="center" vertical="center"/>
    </xf>
    <xf numFmtId="0" fontId="29" fillId="12" borderId="18" xfId="0" applyFont="1" applyFill="1" applyBorder="1" applyAlignment="1">
      <alignment horizontal="center" vertical="center"/>
    </xf>
    <xf numFmtId="58" fontId="0" fillId="0" borderId="19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3" fontId="24" fillId="0" borderId="1" xfId="0" applyNumberFormat="1" applyFont="1" applyBorder="1"/>
    <xf numFmtId="3" fontId="0" fillId="0" borderId="21" xfId="0" applyNumberFormat="1" applyBorder="1" applyAlignment="1">
      <alignment vertical="center"/>
    </xf>
    <xf numFmtId="58" fontId="0" fillId="0" borderId="19" xfId="0" applyNumberFormat="1" applyBorder="1" applyAlignment="1">
      <alignment horizontal="left"/>
    </xf>
    <xf numFmtId="1" fontId="1" fillId="0" borderId="1" xfId="0" applyNumberFormat="1" applyFont="1" applyBorder="1"/>
    <xf numFmtId="180" fontId="0" fillId="0" borderId="21" xfId="0" applyNumberFormat="1" applyBorder="1"/>
    <xf numFmtId="0" fontId="1" fillId="0" borderId="1" xfId="0" applyFont="1" applyBorder="1"/>
    <xf numFmtId="3" fontId="0" fillId="0" borderId="22" xfId="0" applyNumberFormat="1" applyBorder="1" applyAlignment="1">
      <alignment vertical="center"/>
    </xf>
    <xf numFmtId="58" fontId="29" fillId="13" borderId="10" xfId="0" applyNumberFormat="1" applyFont="1" applyFill="1" applyBorder="1" applyAlignment="1">
      <alignment horizontal="left" vertical="center"/>
    </xf>
    <xf numFmtId="0" fontId="1" fillId="13" borderId="11" xfId="0" applyFont="1" applyFill="1" applyBorder="1" applyAlignment="1">
      <alignment vertical="center"/>
    </xf>
    <xf numFmtId="0" fontId="29" fillId="13" borderId="11" xfId="0" applyFont="1" applyFill="1" applyBorder="1" applyAlignment="1">
      <alignment vertical="center"/>
    </xf>
    <xf numFmtId="3" fontId="29" fillId="13" borderId="11" xfId="0" applyNumberFormat="1" applyFont="1" applyFill="1" applyBorder="1" applyAlignment="1">
      <alignment vertical="center"/>
    </xf>
    <xf numFmtId="0" fontId="1" fillId="13" borderId="23" xfId="0" applyFont="1" applyFill="1" applyBorder="1" applyAlignment="1">
      <alignment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vertical="center"/>
    </xf>
    <xf numFmtId="3" fontId="1" fillId="0" borderId="24" xfId="0" applyNumberFormat="1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vertical="center"/>
    </xf>
    <xf numFmtId="180" fontId="34" fillId="0" borderId="28" xfId="0" applyNumberFormat="1" applyFont="1" applyBorder="1" applyAlignment="1">
      <alignment horizontal="left" vertical="center"/>
    </xf>
    <xf numFmtId="180" fontId="34" fillId="0" borderId="29" xfId="0" applyNumberFormat="1" applyFont="1" applyBorder="1" applyAlignment="1">
      <alignment horizontal="left" vertical="center"/>
    </xf>
    <xf numFmtId="58" fontId="0" fillId="0" borderId="0" xfId="0" applyNumberFormat="1" applyAlignment="1">
      <alignment horizontal="left" vertical="center"/>
    </xf>
    <xf numFmtId="0" fontId="1" fillId="0" borderId="27" xfId="0" applyFont="1" applyBorder="1" applyAlignment="1">
      <alignment vertical="center"/>
    </xf>
    <xf numFmtId="49" fontId="3" fillId="0" borderId="0" xfId="0" applyNumberFormat="1" applyFont="1" applyAlignment="1">
      <alignment horizontal="left" vertical="center"/>
    </xf>
    <xf numFmtId="49" fontId="3" fillId="0" borderId="30" xfId="0" applyNumberFormat="1" applyFont="1" applyBorder="1" applyAlignment="1">
      <alignment horizontal="left" vertical="center"/>
    </xf>
    <xf numFmtId="0" fontId="34" fillId="0" borderId="31" xfId="0" applyFont="1" applyBorder="1" applyAlignment="1">
      <alignment vertical="center"/>
    </xf>
    <xf numFmtId="180" fontId="34" fillId="0" borderId="6" xfId="0" applyNumberFormat="1" applyFont="1" applyBorder="1" applyAlignment="1">
      <alignment horizontal="left" vertical="center" wrapText="1"/>
    </xf>
    <xf numFmtId="180" fontId="34" fillId="0" borderId="32" xfId="0" applyNumberFormat="1" applyFont="1" applyBorder="1" applyAlignment="1">
      <alignment horizontal="left" vertical="center" wrapText="1"/>
    </xf>
    <xf numFmtId="180" fontId="24" fillId="0" borderId="0" xfId="0" applyNumberFormat="1" applyFont="1"/>
    <xf numFmtId="0" fontId="0" fillId="0" borderId="33" xfId="0" applyBorder="1" applyAlignment="1">
      <alignment horizontal="left" vertical="center"/>
    </xf>
    <xf numFmtId="0" fontId="0" fillId="0" borderId="13" xfId="0" applyBorder="1"/>
    <xf numFmtId="0" fontId="24" fillId="0" borderId="34" xfId="0" applyFont="1" applyBorder="1"/>
    <xf numFmtId="180" fontId="24" fillId="0" borderId="13" xfId="0" applyNumberFormat="1" applyFont="1" applyBorder="1"/>
    <xf numFmtId="180" fontId="24" fillId="0" borderId="35" xfId="0" applyNumberFormat="1" applyFont="1" applyBorder="1"/>
    <xf numFmtId="0" fontId="0" fillId="0" borderId="17" xfId="0" applyBorder="1" applyAlignment="1">
      <alignment horizontal="left" vertical="center"/>
    </xf>
    <xf numFmtId="0" fontId="0" fillId="0" borderId="18" xfId="0" applyBorder="1"/>
    <xf numFmtId="0" fontId="0" fillId="0" borderId="26" xfId="0" applyBorder="1"/>
    <xf numFmtId="180" fontId="0" fillId="0" borderId="18" xfId="0" applyNumberFormat="1" applyBorder="1"/>
    <xf numFmtId="180" fontId="0" fillId="0" borderId="35" xfId="0" applyNumberFormat="1" applyBorder="1"/>
    <xf numFmtId="0" fontId="0" fillId="0" borderId="36" xfId="0" applyBorder="1" applyAlignment="1">
      <alignment horizontal="left" vertical="center"/>
    </xf>
    <xf numFmtId="0" fontId="0" fillId="0" borderId="37" xfId="0" applyBorder="1"/>
    <xf numFmtId="0" fontId="24" fillId="0" borderId="38" xfId="0" applyFont="1" applyBorder="1"/>
    <xf numFmtId="180" fontId="24" fillId="0" borderId="21" xfId="0" applyNumberFormat="1" applyFont="1" applyBorder="1"/>
    <xf numFmtId="0" fontId="0" fillId="0" borderId="22" xfId="0" applyBorder="1" applyAlignment="1">
      <alignment horizontal="left" vertical="center"/>
    </xf>
    <xf numFmtId="0" fontId="0" fillId="0" borderId="21" xfId="0" applyBorder="1"/>
    <xf numFmtId="0" fontId="0" fillId="0" borderId="27" xfId="0" applyBorder="1" applyAlignment="1">
      <alignment horizontal="left" vertical="center"/>
    </xf>
    <xf numFmtId="0" fontId="0" fillId="0" borderId="30" xfId="0" applyBorder="1"/>
    <xf numFmtId="0" fontId="0" fillId="0" borderId="39" xfId="0" applyBorder="1"/>
    <xf numFmtId="0" fontId="0" fillId="0" borderId="40" xfId="0" applyBorder="1" applyAlignment="1">
      <alignment horizontal="left" vertical="center"/>
    </xf>
    <xf numFmtId="58" fontId="0" fillId="0" borderId="22" xfId="0" applyNumberFormat="1" applyBorder="1" applyAlignment="1">
      <alignment horizontal="left" vertical="center"/>
    </xf>
    <xf numFmtId="0" fontId="0" fillId="0" borderId="21" xfId="0" applyBorder="1" applyAlignment="1">
      <alignment horizontal="center"/>
    </xf>
    <xf numFmtId="0" fontId="0" fillId="0" borderId="38" xfId="0" applyBorder="1"/>
    <xf numFmtId="180" fontId="1" fillId="0" borderId="21" xfId="0" applyNumberFormat="1" applyFont="1" applyBorder="1"/>
    <xf numFmtId="58" fontId="24" fillId="0" borderId="10" xfId="0" applyNumberFormat="1" applyFont="1" applyBorder="1" applyAlignment="1">
      <alignment horizontal="left" vertical="center"/>
    </xf>
    <xf numFmtId="0" fontId="24" fillId="0" borderId="11" xfId="0" applyFont="1" applyBorder="1"/>
    <xf numFmtId="0" fontId="24" fillId="0" borderId="12" xfId="0" applyFont="1" applyBorder="1"/>
    <xf numFmtId="0" fontId="0" fillId="0" borderId="33" xfId="0" applyBorder="1"/>
    <xf numFmtId="0" fontId="24" fillId="0" borderId="33" xfId="0" applyFont="1" applyBorder="1"/>
    <xf numFmtId="180" fontId="0" fillId="0" borderId="13" xfId="0" applyNumberFormat="1" applyBorder="1"/>
    <xf numFmtId="0" fontId="24" fillId="0" borderId="41" xfId="0" applyFont="1" applyBorder="1"/>
    <xf numFmtId="0" fontId="24" fillId="0" borderId="42" xfId="0" applyFont="1" applyBorder="1"/>
    <xf numFmtId="0" fontId="24" fillId="0" borderId="43" xfId="0" applyFont="1" applyBorder="1"/>
    <xf numFmtId="58" fontId="0" fillId="0" borderId="19" xfId="0" applyNumberFormat="1" applyBorder="1"/>
    <xf numFmtId="58" fontId="0" fillId="0" borderId="1" xfId="0" applyNumberFormat="1" applyBorder="1"/>
    <xf numFmtId="0" fontId="0" fillId="0" borderId="44" xfId="0" applyBorder="1"/>
    <xf numFmtId="1" fontId="35" fillId="0" borderId="1" xfId="0" applyNumberFormat="1" applyFont="1" applyBorder="1"/>
    <xf numFmtId="0" fontId="35" fillId="0" borderId="1" xfId="0" applyFont="1" applyBorder="1"/>
    <xf numFmtId="58" fontId="0" fillId="0" borderId="22" xfId="0" applyNumberFormat="1" applyBorder="1"/>
    <xf numFmtId="0" fontId="0" fillId="0" borderId="3" xfId="0" applyBorder="1"/>
    <xf numFmtId="0" fontId="35" fillId="0" borderId="35" xfId="0" applyFont="1" applyBorder="1"/>
    <xf numFmtId="0" fontId="0" fillId="0" borderId="22" xfId="0" applyBorder="1"/>
    <xf numFmtId="0" fontId="0" fillId="0" borderId="35" xfId="0" applyBorder="1"/>
    <xf numFmtId="0" fontId="29" fillId="0" borderId="1" xfId="0" applyFont="1" applyBorder="1"/>
    <xf numFmtId="3" fontId="0" fillId="14" borderId="1" xfId="0" applyNumberFormat="1" applyFill="1" applyBorder="1"/>
    <xf numFmtId="0" fontId="0" fillId="0" borderId="15" xfId="0" applyBorder="1"/>
    <xf numFmtId="0" fontId="0" fillId="0" borderId="45" xfId="0" applyBorder="1"/>
    <xf numFmtId="0" fontId="0" fillId="0" borderId="14" xfId="0" applyBorder="1"/>
    <xf numFmtId="0" fontId="0" fillId="0" borderId="46" xfId="0" applyBorder="1"/>
    <xf numFmtId="0" fontId="0" fillId="0" borderId="19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2" borderId="2" xfId="0" applyFill="1" applyBorder="1"/>
    <xf numFmtId="58" fontId="0" fillId="3" borderId="0" xfId="0" applyNumberFormat="1" applyFill="1" applyAlignment="1">
      <alignment horizontal="center"/>
    </xf>
    <xf numFmtId="0" fontId="0" fillId="0" borderId="1" xfId="0" applyBorder="1" applyAlignment="1">
      <alignment vertical="center"/>
    </xf>
    <xf numFmtId="0" fontId="36" fillId="15" borderId="1" xfId="0" applyFont="1" applyFill="1" applyBorder="1" applyAlignment="1">
      <alignment horizontal="left"/>
    </xf>
    <xf numFmtId="0" fontId="36" fillId="15" borderId="1" xfId="0" applyFont="1" applyFill="1" applyBorder="1"/>
    <xf numFmtId="0" fontId="36" fillId="15" borderId="1" xfId="0" applyFont="1" applyFill="1" applyBorder="1" applyAlignment="1">
      <alignment horizontal="center"/>
    </xf>
    <xf numFmtId="58" fontId="37" fillId="0" borderId="1" xfId="0" applyNumberFormat="1" applyFont="1" applyBorder="1" applyAlignment="1">
      <alignment horizontal="left"/>
    </xf>
    <xf numFmtId="0" fontId="38" fillId="0" borderId="1" xfId="0" applyFont="1" applyBorder="1"/>
    <xf numFmtId="3" fontId="38" fillId="0" borderId="1" xfId="0" applyNumberFormat="1" applyFont="1" applyBorder="1" applyAlignment="1">
      <alignment horizontal="center" vertical="center"/>
    </xf>
    <xf numFmtId="3" fontId="38" fillId="0" borderId="1" xfId="0" applyNumberFormat="1" applyFont="1" applyBorder="1"/>
    <xf numFmtId="0" fontId="37" fillId="0" borderId="1" xfId="0" applyFont="1" applyBorder="1"/>
    <xf numFmtId="3" fontId="0" fillId="0" borderId="1" xfId="0" applyNumberFormat="1" applyBorder="1" applyAlignment="1">
      <alignment horizontal="center"/>
    </xf>
    <xf numFmtId="179" fontId="38" fillId="0" borderId="1" xfId="0" applyNumberFormat="1" applyFont="1" applyBorder="1"/>
    <xf numFmtId="16" fontId="37" fillId="0" borderId="1" xfId="0" applyNumberFormat="1" applyFont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7" fillId="0" borderId="1" xfId="0" applyNumberFormat="1" applyFont="1" applyBorder="1"/>
    <xf numFmtId="3" fontId="1" fillId="3" borderId="1" xfId="0" applyNumberFormat="1" applyFont="1" applyFill="1" applyBorder="1" applyAlignment="1">
      <alignment horizontal="center"/>
    </xf>
    <xf numFmtId="3" fontId="0" fillId="3" borderId="1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left"/>
    </xf>
    <xf numFmtId="0" fontId="38" fillId="0" borderId="0" xfId="0" applyFont="1"/>
    <xf numFmtId="0" fontId="38" fillId="0" borderId="50" xfId="0" applyFont="1" applyBorder="1"/>
    <xf numFmtId="0" fontId="38" fillId="0" borderId="51" xfId="0" applyFont="1" applyBorder="1"/>
    <xf numFmtId="0" fontId="38" fillId="0" borderId="52" xfId="0" applyFont="1" applyBorder="1"/>
    <xf numFmtId="0" fontId="38" fillId="0" borderId="45" xfId="0" applyFont="1" applyBorder="1"/>
    <xf numFmtId="0" fontId="38" fillId="0" borderId="53" xfId="0" applyFont="1" applyBorder="1"/>
    <xf numFmtId="3" fontId="1" fillId="0" borderId="1" xfId="0" applyNumberFormat="1" applyFont="1" applyBorder="1"/>
    <xf numFmtId="3" fontId="39" fillId="0" borderId="1" xfId="0" applyNumberFormat="1" applyFont="1" applyBorder="1"/>
    <xf numFmtId="3" fontId="0" fillId="0" borderId="1" xfId="0" applyNumberFormat="1" applyFont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/>
    </xf>
    <xf numFmtId="58" fontId="37" fillId="0" borderId="0" xfId="0" applyNumberFormat="1" applyFont="1" applyAlignment="1">
      <alignment horizontal="left"/>
    </xf>
    <xf numFmtId="179" fontId="38" fillId="0" borderId="0" xfId="0" applyNumberFormat="1" applyFont="1"/>
    <xf numFmtId="16" fontId="37" fillId="0" borderId="0" xfId="0" applyNumberFormat="1" applyFont="1" applyAlignment="1">
      <alignment horizontal="center"/>
    </xf>
    <xf numFmtId="0" fontId="37" fillId="0" borderId="0" xfId="0" applyFont="1"/>
    <xf numFmtId="0" fontId="0" fillId="7" borderId="2" xfId="0" applyFill="1" applyBorder="1" applyAlignment="1">
      <alignment horizontal="center" vertical="center"/>
    </xf>
    <xf numFmtId="0" fontId="0" fillId="7" borderId="50" xfId="0" applyFill="1" applyBorder="1" applyAlignment="1">
      <alignment horizontal="center" wrapText="1"/>
    </xf>
    <xf numFmtId="0" fontId="0" fillId="7" borderId="20" xfId="0" applyFill="1" applyBorder="1" applyAlignment="1">
      <alignment horizontal="center"/>
    </xf>
    <xf numFmtId="0" fontId="0" fillId="7" borderId="54" xfId="0" applyFill="1" applyBorder="1" applyAlignment="1">
      <alignment horizontal="center"/>
    </xf>
    <xf numFmtId="0" fontId="0" fillId="7" borderId="15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wrapText="1"/>
    </xf>
    <xf numFmtId="0" fontId="0" fillId="16" borderId="2" xfId="0" applyFill="1" applyBorder="1"/>
    <xf numFmtId="0" fontId="0" fillId="16" borderId="2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29" fillId="3" borderId="1" xfId="0" applyNumberFormat="1" applyFont="1" applyFill="1" applyBorder="1" applyAlignment="1">
      <alignment horizontal="center" vertical="center" wrapText="1"/>
    </xf>
    <xf numFmtId="179" fontId="29" fillId="3" borderId="1" xfId="0" applyNumberFormat="1" applyFont="1" applyFill="1" applyBorder="1" applyAlignment="1">
      <alignment horizontal="center" vertical="center" wrapText="1"/>
    </xf>
    <xf numFmtId="179" fontId="40" fillId="17" borderId="1" xfId="0" applyNumberFormat="1" applyFont="1" applyFill="1" applyBorder="1" applyAlignment="1">
      <alignment horizontal="right"/>
    </xf>
    <xf numFmtId="179" fontId="0" fillId="17" borderId="1" xfId="0" applyNumberFormat="1" applyFill="1" applyBorder="1" applyAlignment="1">
      <alignment horizontal="right"/>
    </xf>
    <xf numFmtId="3" fontId="29" fillId="3" borderId="2" xfId="0" applyNumberFormat="1" applyFont="1" applyFill="1" applyBorder="1" applyAlignment="1">
      <alignment horizontal="center" vertical="center" wrapText="1"/>
    </xf>
    <xf numFmtId="179" fontId="17" fillId="3" borderId="2" xfId="0" applyNumberFormat="1" applyFont="1" applyFill="1" applyBorder="1" applyAlignment="1">
      <alignment horizontal="center" vertical="center" wrapText="1"/>
    </xf>
    <xf numFmtId="179" fontId="39" fillId="17" borderId="1" xfId="0" applyNumberFormat="1" applyFont="1" applyFill="1" applyBorder="1" applyAlignment="1">
      <alignment horizontal="right" vertical="center" wrapText="1"/>
    </xf>
    <xf numFmtId="179" fontId="0" fillId="17" borderId="1" xfId="0" applyNumberFormat="1" applyFill="1" applyBorder="1" applyAlignment="1">
      <alignment horizontal="right" vertical="center" wrapText="1"/>
    </xf>
    <xf numFmtId="179" fontId="0" fillId="4" borderId="1" xfId="0" applyNumberFormat="1" applyFill="1" applyBorder="1" applyAlignment="1">
      <alignment horizontal="right" vertical="center" wrapText="1"/>
    </xf>
    <xf numFmtId="0" fontId="28" fillId="0" borderId="48" xfId="0" applyFont="1" applyBorder="1" applyAlignment="1">
      <alignment horizontal="center" vertical="center" wrapText="1"/>
    </xf>
    <xf numFmtId="3" fontId="28" fillId="0" borderId="48" xfId="0" applyNumberFormat="1" applyFont="1" applyBorder="1" applyAlignment="1">
      <alignment horizontal="center" vertical="center" wrapText="1"/>
    </xf>
    <xf numFmtId="3" fontId="41" fillId="3" borderId="48" xfId="0" applyNumberFormat="1" applyFont="1" applyFill="1" applyBorder="1" applyAlignment="1">
      <alignment horizontal="center" vertical="center" wrapText="1"/>
    </xf>
    <xf numFmtId="179" fontId="41" fillId="3" borderId="48" xfId="0" applyNumberFormat="1" applyFont="1" applyFill="1" applyBorder="1" applyAlignment="1">
      <alignment horizontal="center" vertical="center" wrapText="1"/>
    </xf>
    <xf numFmtId="179" fontId="41" fillId="17" borderId="48" xfId="0" applyNumberFormat="1" applyFont="1" applyFill="1" applyBorder="1" applyAlignment="1">
      <alignment horizontal="right" vertical="center" wrapText="1"/>
    </xf>
    <xf numFmtId="179" fontId="24" fillId="17" borderId="48" xfId="0" applyNumberFormat="1" applyFont="1" applyFill="1" applyBorder="1" applyAlignment="1">
      <alignment horizontal="right" vertical="center" wrapText="1"/>
    </xf>
    <xf numFmtId="3" fontId="0" fillId="0" borderId="15" xfId="0" applyNumberFormat="1" applyBorder="1" applyAlignment="1">
      <alignment horizontal="center" vertical="center" wrapText="1"/>
    </xf>
    <xf numFmtId="3" fontId="29" fillId="3" borderId="15" xfId="0" applyNumberFormat="1" applyFont="1" applyFill="1" applyBorder="1" applyAlignment="1">
      <alignment horizontal="center" vertical="center" wrapText="1"/>
    </xf>
    <xf numFmtId="179" fontId="29" fillId="3" borderId="15" xfId="0" applyNumberFormat="1" applyFont="1" applyFill="1" applyBorder="1" applyAlignment="1">
      <alignment horizontal="center" vertical="center" wrapText="1"/>
    </xf>
    <xf numFmtId="179" fontId="0" fillId="17" borderId="15" xfId="0" applyNumberFormat="1" applyFill="1" applyBorder="1" applyAlignment="1">
      <alignment horizontal="right"/>
    </xf>
    <xf numFmtId="179" fontId="24" fillId="17" borderId="15" xfId="0" applyNumberFormat="1" applyFont="1" applyFill="1" applyBorder="1" applyAlignment="1">
      <alignment horizontal="right"/>
    </xf>
    <xf numFmtId="3" fontId="0" fillId="0" borderId="1" xfId="0" applyNumberFormat="1" applyBorder="1" applyAlignment="1">
      <alignment horizontal="center" vertical="center" wrapText="1"/>
    </xf>
    <xf numFmtId="179" fontId="29" fillId="3" borderId="2" xfId="0" applyNumberFormat="1" applyFont="1" applyFill="1" applyBorder="1" applyAlignment="1">
      <alignment horizontal="center" vertical="center" wrapText="1"/>
    </xf>
    <xf numFmtId="179" fontId="42" fillId="3" borderId="48" xfId="0" applyNumberFormat="1" applyFont="1" applyFill="1" applyBorder="1" applyAlignment="1">
      <alignment horizontal="center" vertical="center" wrapText="1"/>
    </xf>
    <xf numFmtId="179" fontId="24" fillId="17" borderId="48" xfId="0" applyNumberFormat="1" applyFont="1" applyFill="1" applyBorder="1" applyAlignment="1">
      <alignment horizontal="right"/>
    </xf>
    <xf numFmtId="3" fontId="0" fillId="0" borderId="3" xfId="0" applyNumberFormat="1" applyBorder="1" applyAlignment="1">
      <alignment horizontal="center"/>
    </xf>
    <xf numFmtId="3" fontId="29" fillId="3" borderId="3" xfId="0" applyNumberFormat="1" applyFont="1" applyFill="1" applyBorder="1" applyAlignment="1">
      <alignment horizontal="center" vertical="center" wrapText="1"/>
    </xf>
    <xf numFmtId="179" fontId="29" fillId="3" borderId="3" xfId="0" applyNumberFormat="1" applyFont="1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/>
    </xf>
    <xf numFmtId="3" fontId="28" fillId="0" borderId="48" xfId="0" applyNumberFormat="1" applyFont="1" applyBorder="1" applyAlignment="1">
      <alignment horizontal="center"/>
    </xf>
    <xf numFmtId="3" fontId="0" fillId="0" borderId="42" xfId="0" applyNumberFormat="1" applyBorder="1" applyAlignment="1">
      <alignment horizontal="center" vertical="center" wrapText="1"/>
    </xf>
    <xf numFmtId="179" fontId="39" fillId="17" borderId="15" xfId="0" applyNumberFormat="1" applyFont="1" applyFill="1" applyBorder="1" applyAlignment="1">
      <alignment horizontal="right" vertical="center" wrapText="1"/>
    </xf>
    <xf numFmtId="3" fontId="29" fillId="3" borderId="42" xfId="0" applyNumberFormat="1" applyFont="1" applyFill="1" applyBorder="1" applyAlignment="1">
      <alignment horizontal="center" vertical="center" wrapText="1"/>
    </xf>
    <xf numFmtId="179" fontId="29" fillId="17" borderId="15" xfId="0" applyNumberFormat="1" applyFont="1" applyFill="1" applyBorder="1" applyAlignment="1">
      <alignment horizontal="right" vertical="center" wrapText="1"/>
    </xf>
    <xf numFmtId="179" fontId="29" fillId="17" borderId="1" xfId="0" applyNumberFormat="1" applyFont="1" applyFill="1" applyBorder="1" applyAlignment="1">
      <alignment horizontal="right" vertical="center" wrapText="1"/>
    </xf>
    <xf numFmtId="179" fontId="0" fillId="0" borderId="1" xfId="0" applyNumberFormat="1" applyBorder="1"/>
    <xf numFmtId="0" fontId="28" fillId="0" borderId="48" xfId="0" applyFont="1" applyBorder="1"/>
    <xf numFmtId="3" fontId="28" fillId="0" borderId="48" xfId="0" applyNumberFormat="1" applyFont="1" applyBorder="1"/>
    <xf numFmtId="179" fontId="28" fillId="0" borderId="48" xfId="0" applyNumberFormat="1" applyFont="1" applyBorder="1"/>
    <xf numFmtId="179" fontId="28" fillId="17" borderId="48" xfId="0" applyNumberFormat="1" applyFont="1" applyFill="1" applyBorder="1" applyAlignment="1">
      <alignment horizontal="right"/>
    </xf>
    <xf numFmtId="0" fontId="0" fillId="7" borderId="2" xfId="0" applyFill="1" applyBorder="1" applyAlignment="1">
      <alignment horizontal="center" vertical="center" wrapText="1"/>
    </xf>
    <xf numFmtId="179" fontId="0" fillId="3" borderId="1" xfId="0" applyNumberFormat="1" applyFill="1" applyBorder="1" applyAlignment="1">
      <alignment horizontal="right"/>
    </xf>
    <xf numFmtId="179" fontId="0" fillId="3" borderId="1" xfId="0" applyNumberFormat="1" applyFill="1" applyBorder="1" applyAlignment="1">
      <alignment horizontal="right" vertical="center" wrapText="1"/>
    </xf>
    <xf numFmtId="179" fontId="24" fillId="3" borderId="48" xfId="0" applyNumberFormat="1" applyFont="1" applyFill="1" applyBorder="1" applyAlignment="1">
      <alignment horizontal="right" vertical="center" wrapText="1"/>
    </xf>
    <xf numFmtId="179" fontId="0" fillId="3" borderId="15" xfId="0" applyNumberFormat="1" applyFill="1" applyBorder="1" applyAlignment="1">
      <alignment horizontal="right"/>
    </xf>
    <xf numFmtId="179" fontId="0" fillId="17" borderId="15" xfId="0" applyNumberFormat="1" applyFill="1" applyBorder="1" applyAlignment="1">
      <alignment horizontal="right" vertical="center" wrapText="1"/>
    </xf>
    <xf numFmtId="179" fontId="0" fillId="17" borderId="53" xfId="0" applyNumberFormat="1" applyFill="1" applyBorder="1" applyAlignment="1">
      <alignment horizontal="right" vertical="center" wrapText="1"/>
    </xf>
    <xf numFmtId="179" fontId="24" fillId="17" borderId="1" xfId="0" applyNumberFormat="1" applyFont="1" applyFill="1" applyBorder="1" applyAlignment="1">
      <alignment horizontal="right" vertical="center" wrapText="1"/>
    </xf>
    <xf numFmtId="179" fontId="0" fillId="17" borderId="35" xfId="0" applyNumberFormat="1" applyFill="1" applyBorder="1" applyAlignment="1">
      <alignment horizontal="right" vertical="center" wrapText="1"/>
    </xf>
    <xf numFmtId="179" fontId="29" fillId="17" borderId="48" xfId="0" applyNumberFormat="1" applyFont="1" applyFill="1" applyBorder="1" applyAlignment="1">
      <alignment horizontal="right" vertical="center" wrapText="1"/>
    </xf>
    <xf numFmtId="179" fontId="0" fillId="4" borderId="15" xfId="0" applyNumberFormat="1" applyFill="1" applyBorder="1" applyAlignment="1">
      <alignment horizontal="right"/>
    </xf>
    <xf numFmtId="179" fontId="0" fillId="17" borderId="53" xfId="0" applyNumberFormat="1" applyFill="1" applyBorder="1" applyAlignment="1">
      <alignment horizontal="right"/>
    </xf>
    <xf numFmtId="179" fontId="35" fillId="17" borderId="1" xfId="0" applyNumberFormat="1" applyFont="1" applyFill="1" applyBorder="1" applyAlignment="1">
      <alignment horizontal="right"/>
    </xf>
    <xf numFmtId="179" fontId="35" fillId="17" borderId="35" xfId="0" applyNumberFormat="1" applyFont="1" applyFill="1" applyBorder="1" applyAlignment="1">
      <alignment horizontal="right"/>
    </xf>
    <xf numFmtId="179" fontId="24" fillId="3" borderId="48" xfId="0" applyNumberFormat="1" applyFont="1" applyFill="1" applyBorder="1" applyAlignment="1">
      <alignment horizontal="right"/>
    </xf>
    <xf numFmtId="179" fontId="0" fillId="17" borderId="0" xfId="0" applyNumberFormat="1" applyFill="1" applyAlignment="1">
      <alignment horizontal="right"/>
    </xf>
    <xf numFmtId="179" fontId="35" fillId="17" borderId="53" xfId="0" applyNumberFormat="1" applyFont="1" applyFill="1" applyBorder="1" applyAlignment="1">
      <alignment horizontal="right"/>
    </xf>
    <xf numFmtId="179" fontId="28" fillId="17" borderId="55" xfId="0" applyNumberFormat="1" applyFont="1" applyFill="1" applyBorder="1" applyAlignment="1">
      <alignment horizontal="right"/>
    </xf>
    <xf numFmtId="179" fontId="0" fillId="17" borderId="35" xfId="0" applyNumberFormat="1" applyFill="1" applyBorder="1" applyAlignment="1">
      <alignment horizontal="right"/>
    </xf>
    <xf numFmtId="179" fontId="24" fillId="17" borderId="15" xfId="0" applyNumberFormat="1" applyFont="1" applyFill="1" applyBorder="1" applyAlignment="1">
      <alignment horizontal="right" vertical="center" wrapText="1"/>
    </xf>
    <xf numFmtId="179" fontId="0" fillId="17" borderId="56" xfId="0" applyNumberFormat="1" applyFill="1" applyBorder="1" applyAlignment="1">
      <alignment horizontal="right"/>
    </xf>
    <xf numFmtId="179" fontId="0" fillId="17" borderId="42" xfId="0" applyNumberFormat="1" applyFill="1" applyBorder="1" applyAlignment="1">
      <alignment horizontal="right"/>
    </xf>
    <xf numFmtId="179" fontId="24" fillId="17" borderId="1" xfId="0" applyNumberFormat="1" applyFont="1" applyFill="1" applyBorder="1" applyAlignment="1">
      <alignment horizontal="right"/>
    </xf>
    <xf numFmtId="58" fontId="43" fillId="7" borderId="1" xfId="51" applyNumberFormat="1" applyFont="1" applyFill="1" applyBorder="1" applyAlignment="1">
      <alignment horizontal="center" vertical="center"/>
    </xf>
    <xf numFmtId="180" fontId="43" fillId="7" borderId="1" xfId="51" applyNumberFormat="1" applyFont="1" applyFill="1" applyBorder="1" applyAlignment="1">
      <alignment horizontal="center" vertical="center" wrapText="1"/>
    </xf>
    <xf numFmtId="180" fontId="43" fillId="7" borderId="1" xfId="51" applyNumberFormat="1" applyFont="1" applyFill="1" applyBorder="1" applyAlignment="1">
      <alignment horizontal="center" vertical="center"/>
    </xf>
    <xf numFmtId="4" fontId="44" fillId="0" borderId="1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4" fontId="46" fillId="0" borderId="1" xfId="0" applyNumberFormat="1" applyFont="1" applyBorder="1" applyAlignment="1">
      <alignment horizontal="right" vertical="center"/>
    </xf>
    <xf numFmtId="180" fontId="47" fillId="0" borderId="1" xfId="0" applyNumberFormat="1" applyFont="1" applyBorder="1" applyAlignment="1">
      <alignment horizontal="right" vertical="top" wrapText="1"/>
    </xf>
    <xf numFmtId="180" fontId="46" fillId="0" borderId="1" xfId="1" applyNumberFormat="1" applyFont="1" applyBorder="1" applyAlignment="1">
      <alignment horizontal="right"/>
    </xf>
    <xf numFmtId="180" fontId="43" fillId="0" borderId="1" xfId="1" applyNumberFormat="1" applyFont="1" applyBorder="1" applyAlignment="1">
      <alignment horizontal="right"/>
    </xf>
    <xf numFmtId="4" fontId="46" fillId="0" borderId="1" xfId="0" applyNumberFormat="1" applyFont="1" applyBorder="1" applyAlignment="1">
      <alignment horizontal="center" vertical="center"/>
    </xf>
    <xf numFmtId="180" fontId="48" fillId="0" borderId="1" xfId="1" applyNumberFormat="1" applyFont="1" applyBorder="1" applyAlignment="1">
      <alignment horizontal="right"/>
    </xf>
    <xf numFmtId="58" fontId="49" fillId="8" borderId="1" xfId="0" applyNumberFormat="1" applyFont="1" applyFill="1" applyBorder="1"/>
    <xf numFmtId="180" fontId="50" fillId="8" borderId="1" xfId="1" applyNumberFormat="1" applyFont="1" applyFill="1" applyBorder="1"/>
    <xf numFmtId="180" fontId="51" fillId="8" borderId="1" xfId="0" applyNumberFormat="1" applyFont="1" applyFill="1" applyBorder="1"/>
    <xf numFmtId="58" fontId="47" fillId="0" borderId="1" xfId="0" applyNumberFormat="1" applyFont="1" applyBorder="1"/>
    <xf numFmtId="180" fontId="47" fillId="0" borderId="1" xfId="0" applyNumberFormat="1" applyFont="1" applyBorder="1"/>
    <xf numFmtId="180" fontId="46" fillId="0" borderId="1" xfId="1" applyNumberFormat="1" applyFont="1" applyBorder="1" applyAlignment="1">
      <alignment horizontal="center"/>
    </xf>
    <xf numFmtId="180" fontId="52" fillId="0" borderId="1" xfId="1" applyNumberFormat="1" applyFont="1" applyBorder="1"/>
    <xf numFmtId="180" fontId="53" fillId="7" borderId="1" xfId="0" applyNumberFormat="1" applyFont="1" applyFill="1" applyBorder="1" applyAlignment="1">
      <alignment vertical="top" wrapText="1"/>
    </xf>
    <xf numFmtId="180" fontId="43" fillId="7" borderId="15" xfId="1" applyNumberFormat="1" applyFont="1" applyFill="1" applyBorder="1"/>
    <xf numFmtId="0" fontId="45" fillId="0" borderId="1" xfId="0" applyFont="1" applyBorder="1"/>
    <xf numFmtId="180" fontId="45" fillId="0" borderId="1" xfId="0" applyNumberFormat="1" applyFont="1" applyBorder="1"/>
    <xf numFmtId="180" fontId="45" fillId="0" borderId="1" xfId="1" applyNumberFormat="1" applyFont="1" applyBorder="1"/>
    <xf numFmtId="180" fontId="45" fillId="11" borderId="1" xfId="1" applyNumberFormat="1" applyFont="1" applyFill="1" applyBorder="1"/>
    <xf numFmtId="180" fontId="45" fillId="3" borderId="1" xfId="1" applyNumberFormat="1" applyFont="1" applyFill="1" applyBorder="1"/>
    <xf numFmtId="0" fontId="54" fillId="8" borderId="1" xfId="0" applyFont="1" applyFill="1" applyBorder="1"/>
    <xf numFmtId="180" fontId="53" fillId="8" borderId="1" xfId="0" applyNumberFormat="1" applyFont="1" applyFill="1" applyBorder="1"/>
    <xf numFmtId="0" fontId="55" fillId="0" borderId="2" xfId="0" applyFont="1" applyBorder="1"/>
    <xf numFmtId="180" fontId="56" fillId="0" borderId="2" xfId="0" applyNumberFormat="1" applyFont="1" applyBorder="1"/>
    <xf numFmtId="180" fontId="44" fillId="0" borderId="2" xfId="0" applyNumberFormat="1" applyFont="1" applyBorder="1"/>
    <xf numFmtId="180" fontId="56" fillId="3" borderId="2" xfId="0" applyNumberFormat="1" applyFont="1" applyFill="1" applyBorder="1"/>
    <xf numFmtId="0" fontId="54" fillId="0" borderId="2" xfId="0" applyFont="1" applyBorder="1"/>
    <xf numFmtId="180" fontId="53" fillId="0" borderId="2" xfId="0" applyNumberFormat="1" applyFont="1" applyBorder="1"/>
    <xf numFmtId="0" fontId="54" fillId="15" borderId="10" xfId="0" applyFont="1" applyFill="1" applyBorder="1"/>
    <xf numFmtId="180" fontId="53" fillId="15" borderId="11" xfId="0" applyNumberFormat="1" applyFont="1" applyFill="1" applyBorder="1"/>
    <xf numFmtId="0" fontId="47" fillId="0" borderId="15" xfId="0" applyFont="1" applyBorder="1"/>
    <xf numFmtId="180" fontId="47" fillId="0" borderId="15" xfId="0" applyNumberFormat="1" applyFont="1" applyBorder="1"/>
    <xf numFmtId="0" fontId="54" fillId="0" borderId="1" xfId="0" applyFont="1" applyBorder="1"/>
    <xf numFmtId="180" fontId="54" fillId="0" borderId="1" xfId="0" applyNumberFormat="1" applyFont="1" applyBorder="1"/>
    <xf numFmtId="180" fontId="53" fillId="0" borderId="1" xfId="0" applyNumberFormat="1" applyFont="1" applyBorder="1"/>
    <xf numFmtId="180" fontId="54" fillId="0" borderId="1" xfId="1" applyNumberFormat="1" applyFont="1" applyBorder="1"/>
    <xf numFmtId="0" fontId="47" fillId="0" borderId="0" xfId="0" applyFont="1"/>
    <xf numFmtId="180" fontId="47" fillId="0" borderId="0" xfId="0" applyNumberFormat="1" applyFont="1"/>
    <xf numFmtId="0" fontId="57" fillId="18" borderId="17" xfId="0" applyFont="1" applyFill="1" applyBorder="1"/>
    <xf numFmtId="180" fontId="57" fillId="18" borderId="41" xfId="0" applyNumberFormat="1" applyFont="1" applyFill="1" applyBorder="1"/>
    <xf numFmtId="180" fontId="57" fillId="18" borderId="42" xfId="0" applyNumberFormat="1" applyFont="1" applyFill="1" applyBorder="1"/>
    <xf numFmtId="180" fontId="57" fillId="18" borderId="42" xfId="0" applyNumberFormat="1" applyFont="1" applyFill="1" applyBorder="1" applyAlignment="1">
      <alignment horizontal="center"/>
    </xf>
    <xf numFmtId="0" fontId="58" fillId="18" borderId="22" xfId="0" applyFont="1" applyFill="1" applyBorder="1" applyAlignment="1">
      <alignment wrapText="1"/>
    </xf>
    <xf numFmtId="180" fontId="57" fillId="18" borderId="19" xfId="0" applyNumberFormat="1" applyFont="1" applyFill="1" applyBorder="1" applyAlignment="1">
      <alignment wrapText="1"/>
    </xf>
    <xf numFmtId="180" fontId="57" fillId="18" borderId="1" xfId="0" applyNumberFormat="1" applyFont="1" applyFill="1" applyBorder="1" applyAlignment="1">
      <alignment wrapText="1"/>
    </xf>
    <xf numFmtId="0" fontId="57" fillId="19" borderId="40" xfId="0" applyFont="1" applyFill="1" applyBorder="1" applyAlignment="1">
      <alignment wrapText="1"/>
    </xf>
    <xf numFmtId="180" fontId="57" fillId="19" borderId="47" xfId="0" applyNumberFormat="1" applyFont="1" applyFill="1" applyBorder="1"/>
    <xf numFmtId="180" fontId="57" fillId="19" borderId="48" xfId="0" applyNumberFormat="1" applyFont="1" applyFill="1" applyBorder="1"/>
    <xf numFmtId="4" fontId="59" fillId="19" borderId="6" xfId="0" applyNumberFormat="1" applyFont="1" applyFill="1" applyBorder="1" applyAlignment="1">
      <alignment horizontal="center" vertical="center"/>
    </xf>
    <xf numFmtId="180" fontId="43" fillId="7" borderId="20" xfId="51" applyNumberFormat="1" applyFont="1" applyFill="1" applyBorder="1" applyAlignment="1">
      <alignment horizontal="center" vertical="center" wrapText="1"/>
    </xf>
    <xf numFmtId="180" fontId="60" fillId="11" borderId="1" xfId="51" applyNumberFormat="1" applyFont="1" applyFill="1" applyBorder="1" applyAlignment="1">
      <alignment horizontal="center" vertical="center"/>
    </xf>
    <xf numFmtId="180" fontId="48" fillId="0" borderId="20" xfId="1" applyNumberFormat="1" applyFont="1" applyBorder="1" applyAlignment="1">
      <alignment horizontal="right"/>
    </xf>
    <xf numFmtId="180" fontId="60" fillId="11" borderId="1" xfId="1" applyNumberFormat="1" applyFont="1" applyFill="1" applyBorder="1" applyAlignment="1">
      <alignment horizontal="right"/>
    </xf>
    <xf numFmtId="180" fontId="60" fillId="8" borderId="1" xfId="1" applyNumberFormat="1" applyFont="1" applyFill="1" applyBorder="1"/>
    <xf numFmtId="180" fontId="50" fillId="0" borderId="1" xfId="1" applyNumberFormat="1" applyFont="1" applyFill="1" applyBorder="1"/>
    <xf numFmtId="180" fontId="60" fillId="11" borderId="1" xfId="1" applyNumberFormat="1" applyFont="1" applyFill="1" applyBorder="1"/>
    <xf numFmtId="180" fontId="45" fillId="0" borderId="20" xfId="1" applyNumberFormat="1" applyFont="1" applyFill="1" applyBorder="1"/>
    <xf numFmtId="180" fontId="53" fillId="8" borderId="20" xfId="0" applyNumberFormat="1" applyFont="1" applyFill="1" applyBorder="1"/>
    <xf numFmtId="180" fontId="56" fillId="0" borderId="50" xfId="0" applyNumberFormat="1" applyFont="1" applyBorder="1"/>
    <xf numFmtId="180" fontId="61" fillId="11" borderId="1" xfId="1" applyNumberFormat="1" applyFont="1" applyFill="1" applyBorder="1"/>
    <xf numFmtId="180" fontId="53" fillId="0" borderId="50" xfId="0" applyNumberFormat="1" applyFont="1" applyBorder="1"/>
    <xf numFmtId="180" fontId="53" fillId="15" borderId="12" xfId="0" applyNumberFormat="1" applyFont="1" applyFill="1" applyBorder="1"/>
    <xf numFmtId="180" fontId="60" fillId="15" borderId="1" xfId="1" applyNumberFormat="1" applyFont="1" applyFill="1" applyBorder="1"/>
    <xf numFmtId="180" fontId="47" fillId="0" borderId="16" xfId="0" applyNumberFormat="1" applyFont="1" applyBorder="1"/>
    <xf numFmtId="180" fontId="54" fillId="0" borderId="20" xfId="1" applyNumberFormat="1" applyFont="1" applyBorder="1"/>
    <xf numFmtId="0" fontId="51" fillId="0" borderId="3" xfId="0" applyFont="1" applyBorder="1"/>
    <xf numFmtId="180" fontId="57" fillId="18" borderId="57" xfId="0" applyNumberFormat="1" applyFont="1" applyFill="1" applyBorder="1"/>
    <xf numFmtId="0" fontId="58" fillId="11" borderId="43" xfId="0" applyFont="1" applyFill="1" applyBorder="1"/>
    <xf numFmtId="0" fontId="58" fillId="11" borderId="44" xfId="0" applyFont="1" applyFill="1" applyBorder="1" applyAlignment="1">
      <alignment wrapText="1"/>
    </xf>
    <xf numFmtId="180" fontId="58" fillId="11" borderId="49" xfId="0" applyNumberFormat="1" applyFont="1" applyFill="1" applyBorder="1"/>
  </cellXfs>
  <cellStyles count="52">
    <cellStyle name="Normal" xfId="0" builtinId="0"/>
    <cellStyle name="Virgule" xfId="1" builtinId="3"/>
    <cellStyle name="Monétaire" xfId="2" builtinId="4"/>
    <cellStyle name="Pourcentage" xfId="3" builtinId="5"/>
    <cellStyle name="Milliers [0]" xfId="4" builtinId="6"/>
    <cellStyle name="Monétaire [0]" xfId="5" builtinId="7"/>
    <cellStyle name="Lien hypertexte" xfId="6" builtinId="8"/>
    <cellStyle name="Lien hypertexte visité" xfId="7" builtinId="9"/>
    <cellStyle name="Note" xfId="8" builtinId="10"/>
    <cellStyle name="Avertissement" xfId="9" builtinId="11"/>
    <cellStyle name="Titre" xfId="10" builtinId="15"/>
    <cellStyle name="CTexte explicatif" xfId="11" builtinId="53"/>
    <cellStyle name="Titre 1" xfId="12" builtinId="16"/>
    <cellStyle name="Titre 2" xfId="13" builtinId="17"/>
    <cellStyle name="Titre 3" xfId="14" builtinId="18"/>
    <cellStyle name="Titre 4" xfId="15" builtinId="19"/>
    <cellStyle name="Entrée" xfId="16" builtinId="20"/>
    <cellStyle name="Sortie" xfId="17" builtinId="21"/>
    <cellStyle name="Calcul" xfId="18" builtinId="22"/>
    <cellStyle name="Vérification de cellule" xfId="19" builtinId="23"/>
    <cellStyle name="Cellule liée" xfId="20" builtinId="24"/>
    <cellStyle name="Total" xfId="21" builtinId="25"/>
    <cellStyle name="Satisfaisant" xfId="22" builtinId="26"/>
    <cellStyle name="Insatisfaisant" xfId="23" builtinId="27"/>
    <cellStyle name="Neutre" xfId="24" builtinId="28"/>
    <cellStyle name="Accent1" xfId="25" builtinId="29"/>
    <cellStyle name="20 % - Accent1" xfId="26" builtinId="30"/>
    <cellStyle name="40 % - Accent1" xfId="27" builtinId="31"/>
    <cellStyle name="60 % - Accent1" xfId="28" builtinId="32"/>
    <cellStyle name="Accent2" xfId="29" builtinId="33"/>
    <cellStyle name="20 % - Accent2" xfId="30" builtinId="34"/>
    <cellStyle name="40 % - Accent2" xfId="31" builtinId="35"/>
    <cellStyle name="60 % - Accent2" xfId="32" builtinId="36"/>
    <cellStyle name="Accent3" xfId="33" builtinId="37"/>
    <cellStyle name="20 % - Accent3" xfId="34" builtinId="38"/>
    <cellStyle name="40 % - Accent3" xfId="35" builtinId="39"/>
    <cellStyle name="60 % - Accent3" xfId="36" builtinId="40"/>
    <cellStyle name="Accent4" xfId="37" builtinId="41"/>
    <cellStyle name="20 % - Accent4" xfId="38" builtinId="42"/>
    <cellStyle name="40 % - Accent4" xfId="39" builtinId="43"/>
    <cellStyle name="60 % - Accent4" xfId="40" builtinId="44"/>
    <cellStyle name="Accent5" xfId="41" builtinId="45"/>
    <cellStyle name="20 % - Accent5" xfId="42" builtinId="46"/>
    <cellStyle name="40 % - Accent5" xfId="43" builtinId="47"/>
    <cellStyle name="60 % - Accent5" xfId="44" builtinId="48"/>
    <cellStyle name="Accent6" xfId="45" builtinId="49"/>
    <cellStyle name="20 % - Accent6" xfId="46" builtinId="50"/>
    <cellStyle name="40 % - Accent6" xfId="47" builtinId="51"/>
    <cellStyle name="60 % - Accent6" xfId="48" builtinId="52"/>
    <cellStyle name="Excel Built-in Normal" xfId="49"/>
    <cellStyle name="Milliers 28" xfId="50"/>
    <cellStyle name="Normal_Total expenses by date" xfId="51"/>
  </cellStyles>
  <dxfs count="2">
    <dxf>
      <numFmt numFmtId="180" formatCode="#,##0.00_ ;[Red]\-#,##0.00\ "/>
    </dxf>
    <dxf>
      <numFmt numFmtId="180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tyles" Target="styles.xml"/><Relationship Id="rId31" Type="http://schemas.openxmlformats.org/officeDocument/2006/relationships/sharedStrings" Target="sharedString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2.xml"/><Relationship Id="rId26" Type="http://schemas.openxmlformats.org/officeDocument/2006/relationships/pivotCacheDefinition" Target="pivotCache/pivotCacheDefinition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635156</xdr:colOff>
      <xdr:row>21</xdr:row>
      <xdr:rowOff>171658</xdr:rowOff>
    </xdr:to>
    <xdr:pic>
      <xdr:nvPicPr>
        <xdr:cNvPr id="3" name="Imag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9585" cy="403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3</xdr:col>
      <xdr:colOff>533550</xdr:colOff>
      <xdr:row>21</xdr:row>
      <xdr:rowOff>133554</xdr:rowOff>
    </xdr:to>
    <xdr:pic>
      <xdr:nvPicPr>
        <xdr:cNvPr id="5" name="Image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2908935" cy="396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616105</xdr:colOff>
      <xdr:row>21</xdr:row>
      <xdr:rowOff>178005</xdr:rowOff>
    </xdr:to>
    <xdr:pic>
      <xdr:nvPicPr>
        <xdr:cNvPr id="3" name="Imag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3010535" cy="39878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Date="46092.6350869213" refreshedBy="DELL" recordCount="452">
  <cacheSource type="worksheet">
    <worksheetSource ref="A1:L453" sheet="Data "/>
  </cacheSource>
  <cacheFields count="12">
    <cacheField name="Date" numFmtId="58"/>
    <cacheField name="Details" numFmtId="0"/>
    <cacheField name="Types of expenses" numFmtId="0"/>
    <cacheField name="Departement" numFmtId="0"/>
    <cacheField name="Spent in national currency" numFmtId="0"/>
    <cacheField name="Spent in $" numFmtId="0"/>
    <cacheField name="Exchange Rate $" numFmtId="0"/>
    <cacheField name="Name" numFmtId="0">
      <sharedItems containsBlank="1" count="12">
        <s v="Annick"/>
        <s v="Jean Jacques"/>
        <s v="E04"/>
        <s v="Roxane"/>
        <s v="Agnes"/>
        <s v="E15"/>
        <s v="E77"/>
        <s v="E87"/>
        <s v="Maxime"/>
        <s v="SGBCI"/>
        <m/>
        <s v="Marie" u="1"/>
      </sharedItems>
    </cacheField>
    <cacheField name="Receipt" numFmtId="0"/>
    <cacheField name="Projet" numFmtId="0"/>
    <cacheField name="Donor" numFmtId="0"/>
    <cacheField name="Country" numFmtId="0"/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Date="46092.635087037" refreshedBy="DELL" recordCount="110">
  <cacheSource type="worksheet">
    <worksheetSource ref="A1:I111" sheet="Cash Fevrier "/>
  </cacheSource>
  <cacheFields count="9">
    <cacheField name="Date" numFmtId="58"/>
    <cacheField name="Detail" numFmtId="0"/>
    <cacheField name="Departement" numFmtId="0"/>
    <cacheField name="Spent" numFmtId="3"/>
    <cacheField name="Received" numFmtId="0"/>
    <cacheField name="Ballance" numFmtId="0"/>
    <cacheField name="Name" numFmtId="0">
      <sharedItems containsBlank="1" count="11">
        <m/>
        <s v="Jean Jacques"/>
        <s v="Annick"/>
        <s v="Agnes"/>
        <s v="Maxime"/>
        <s v="Roxane"/>
        <s v="E04"/>
        <s v="E15"/>
        <s v="E77"/>
        <s v="E87"/>
        <s v="Caisse"/>
      </sharedItems>
    </cacheField>
    <cacheField name="Receipt" numFmtId="0"/>
    <cacheField name="Comment" numFmtId="0"/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Date="46092.6350871528" refreshedBy="DELL" recordCount="405">
  <cacheSource type="worksheet">
    <worksheetSource ref="A1:L406" sheet="Data "/>
  </cacheSource>
  <cacheFields count="12">
    <cacheField name="Date" numFmtId="58"/>
    <cacheField name="Details" numFmtId="0"/>
    <cacheField name="Types of expenses" numFmtId="0">
      <sharedItems count="13">
        <s v="Local Transport"/>
        <s v="Telephone"/>
        <s v="Rent &amp; Utilities"/>
        <s v="Services"/>
        <s v="Travel Subsistence "/>
        <s v="Trust Building"/>
        <s v="Intercity Transport"/>
        <s v="Transfer Fees"/>
        <s v="Internet"/>
        <s v="Equipment"/>
        <s v="Bank Fees"/>
        <s v="Transport Local" u="1"/>
        <s v="Travel Subsistence" u="1"/>
      </sharedItems>
    </cacheField>
    <cacheField name="Departement" numFmtId="0">
      <sharedItems count="5">
        <s v="Office"/>
        <s v="Management"/>
        <s v="Investigation"/>
        <s v="Legal"/>
        <s v="Media"/>
      </sharedItems>
    </cacheField>
    <cacheField name="Spent in national currency" numFmtId="0"/>
    <cacheField name="Spent in $" numFmtId="0"/>
    <cacheField name="Exchange Rate $" numFmtId="0"/>
    <cacheField name="Name" numFmtId="0"/>
    <cacheField name="Receipt" numFmtId="0"/>
    <cacheField name="Projet" numFmtId="0"/>
    <cacheField name="Donor" numFmtId="0"/>
    <cacheField name="Country" numFmtId="0"/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Date="46104.4769037037" refreshedBy="Jana Hajduchová" recordCount="472">
  <cacheSource type="worksheet">
    <worksheetSource ref="A1:L473" sheet="Global Data"/>
  </cacheSource>
  <cacheFields count="14">
    <cacheField name="Date" numFmtId="58">
      <sharedItems containsSemiMixedTypes="0" containsString="0" containsNonDate="0" containsDate="1" minDate="2026-01-01T00:00:00" maxDate="2026-02-28T00:00:00" count="31">
        <d v="2026-01-01T00:00:00"/>
        <d v="2026-01-05T00:00:00"/>
        <d v="2026-01-12T00:00:00"/>
        <d v="2026-01-14T00:00:00"/>
        <d v="2026-01-15T00:00:00"/>
        <d v="2026-01-19T00:00:00"/>
        <d v="2026-01-27T00:00:00"/>
        <d v="2026-01-30T00:00:00"/>
        <d v="2026-01-31T00:00:00"/>
        <d v="2026-02-03T00:00:00"/>
        <d v="2026-02-04T00:00:00"/>
        <d v="2026-02-05T00:00:00"/>
        <d v="2026-02-06T00:00:00"/>
        <d v="2026-02-07T00:00:00"/>
        <d v="2026-02-09T00:00:00"/>
        <d v="2026-02-10T00:00:00"/>
        <d v="2026-02-11T00:00:00"/>
        <d v="2026-02-12T00:00:00"/>
        <d v="2026-02-13T00:00:00"/>
        <d v="2026-02-15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2-28T00:00:00"/>
      </sharedItems>
    </cacheField>
    <cacheField name="Details" numFmtId="0"/>
    <cacheField name="Types of expenses" numFmtId="0"/>
    <cacheField name="Departement" numFmtId="0"/>
    <cacheField name="Spent in national currency" numFmtId="0"/>
    <cacheField name="Spent in $" numFmtId="4"/>
    <cacheField name="Exchange Rate $" numFmtId="0"/>
    <cacheField name="Name" numFmtId="0"/>
    <cacheField name="Receipt" numFmtId="0"/>
    <cacheField name="Projet" numFmtId="0"/>
    <cacheField name="Donor" numFmtId="0">
      <sharedItems count="5">
        <s v="PCF"/>
        <s v="Pro Wildlife "/>
        <s v="AWI"/>
        <s v="Wildcat 2026" u="1"/>
        <s v="Wildcat 2025" u="1"/>
      </sharedItems>
    </cacheField>
    <cacheField name="Country" numFmtId="0"/>
    <cacheField name="Dny (Date)" numFmtId="0" databaseField="0">
      <fieldGroup base="0">
        <rangePr groupBy="days" startDate="2026-01-01T00:00:00" endDate="2026-03-01T00:00:00" groupInterval="1"/>
        <groupItems count="368">
          <s v="&lt;01.01.2026"/>
          <s v="01.I"/>
          <s v="02.I"/>
          <s v="03.I"/>
          <s v="04.I"/>
          <s v="05.I"/>
          <s v="06.I"/>
          <s v="07.I"/>
          <s v="08.I"/>
          <s v="09.I"/>
          <s v="10.I"/>
          <s v="11.I"/>
          <s v="12.I"/>
          <s v="13.I"/>
          <s v="14.I"/>
          <s v="15.I"/>
          <s v="16.I"/>
          <s v="17.I"/>
          <s v="18.I"/>
          <s v="19.I"/>
          <s v="20.I"/>
          <s v="21.I"/>
          <s v="22.I"/>
          <s v="23.I"/>
          <s v="24.I"/>
          <s v="25.I"/>
          <s v="26.I"/>
          <s v="27.I"/>
          <s v="28.I"/>
          <s v="29.I"/>
          <s v="30.I"/>
          <s v="31.I"/>
          <s v="01.II"/>
          <s v="02.II"/>
          <s v="03.II"/>
          <s v="04.II"/>
          <s v="05.II"/>
          <s v="06.II"/>
          <s v="07.II"/>
          <s v="08.II"/>
          <s v="09.II"/>
          <s v="10.II"/>
          <s v="11.II"/>
          <s v="12.II"/>
          <s v="13.II"/>
          <s v="14.II"/>
          <s v="15.II"/>
          <s v="16.II"/>
          <s v="17.II"/>
          <s v="18.II"/>
          <s v="19.II"/>
          <s v="20.II"/>
          <s v="21.II"/>
          <s v="22.II"/>
          <s v="23.II"/>
          <s v="24.II"/>
          <s v="25.II"/>
          <s v="26.II"/>
          <s v="27.II"/>
          <s v="28.II"/>
          <s v="29.II"/>
          <s v="01.III"/>
          <s v="02.III"/>
          <s v="03.III"/>
          <s v="04.III"/>
          <s v="05.III"/>
          <s v="06.III"/>
          <s v="07.III"/>
          <s v="08.III"/>
          <s v="09.III"/>
          <s v="10.III"/>
          <s v="11.III"/>
          <s v="12.III"/>
          <s v="13.III"/>
          <s v="14.III"/>
          <s v="15.III"/>
          <s v="16.III"/>
          <s v="17.III"/>
          <s v="18.III"/>
          <s v="19.III"/>
          <s v="20.III"/>
          <s v="21.III"/>
          <s v="22.III"/>
          <s v="23.III"/>
          <s v="24.III"/>
          <s v="25.III"/>
          <s v="26.III"/>
          <s v="27.III"/>
          <s v="28.III"/>
          <s v="29.III"/>
          <s v="30.III"/>
          <s v="31.III"/>
          <s v="01.IV"/>
          <s v="02.IV"/>
          <s v="03.IV"/>
          <s v="04.IV"/>
          <s v="05.IV"/>
          <s v="06.IV"/>
          <s v="07.IV"/>
          <s v="08.IV"/>
          <s v="09.IV"/>
          <s v="10.IV"/>
          <s v="11.IV"/>
          <s v="12.IV"/>
          <s v="13.IV"/>
          <s v="14.IV"/>
          <s v="15.IV"/>
          <s v="16.IV"/>
          <s v="17.IV"/>
          <s v="18.IV"/>
          <s v="19.IV"/>
          <s v="20.IV"/>
          <s v="21.IV"/>
          <s v="22.IV"/>
          <s v="23.IV"/>
          <s v="24.IV"/>
          <s v="25.IV"/>
          <s v="26.IV"/>
          <s v="27.IV"/>
          <s v="28.IV"/>
          <s v="29.IV"/>
          <s v="30.IV"/>
          <s v="01.V"/>
          <s v="02.V"/>
          <s v="03.V"/>
          <s v="04.V"/>
          <s v="05.V"/>
          <s v="06.V"/>
          <s v="07.V"/>
          <s v="08.V"/>
          <s v="09.V"/>
          <s v="10.V"/>
          <s v="11.V"/>
          <s v="12.V"/>
          <s v="13.V"/>
          <s v="14.V"/>
          <s v="15.V"/>
          <s v="16.V"/>
          <s v="17.V"/>
          <s v="18.V"/>
          <s v="19.V"/>
          <s v="20.V"/>
          <s v="21.V"/>
          <s v="22.V"/>
          <s v="23.V"/>
          <s v="24.V"/>
          <s v="25.V"/>
          <s v="26.V"/>
          <s v="27.V"/>
          <s v="28.V"/>
          <s v="29.V"/>
          <s v="30.V"/>
          <s v="31.V"/>
          <s v="01.VI"/>
          <s v="02.VI"/>
          <s v="03.VI"/>
          <s v="04.VI"/>
          <s v="05.VI"/>
          <s v="06.VI"/>
          <s v="07.VI"/>
          <s v="08.VI"/>
          <s v="09.VI"/>
          <s v="10.VI"/>
          <s v="11.VI"/>
          <s v="12.VI"/>
          <s v="13.VI"/>
          <s v="14.VI"/>
          <s v="15.VI"/>
          <s v="16.VI"/>
          <s v="17.VI"/>
          <s v="18.VI"/>
          <s v="19.VI"/>
          <s v="20.VI"/>
          <s v="21.VI"/>
          <s v="22.VI"/>
          <s v="23.VI"/>
          <s v="24.VI"/>
          <s v="25.VI"/>
          <s v="26.VI"/>
          <s v="27.VI"/>
          <s v="28.VI"/>
          <s v="29.VI"/>
          <s v="30.VI"/>
          <s v="01.VII"/>
          <s v="02.VII"/>
          <s v="03.VII"/>
          <s v="04.VII"/>
          <s v="05.VII"/>
          <s v="06.VII"/>
          <s v="07.VII"/>
          <s v="08.VII"/>
          <s v="09.VII"/>
          <s v="10.VII"/>
          <s v="11.VII"/>
          <s v="12.VII"/>
          <s v="13.VII"/>
          <s v="14.VII"/>
          <s v="15.VII"/>
          <s v="16.VII"/>
          <s v="17.VII"/>
          <s v="18.VII"/>
          <s v="19.VII"/>
          <s v="20.VII"/>
          <s v="21.VII"/>
          <s v="22.VII"/>
          <s v="23.VII"/>
          <s v="24.VII"/>
          <s v="25.VII"/>
          <s v="26.VII"/>
          <s v="27.VII"/>
          <s v="28.VII"/>
          <s v="29.VII"/>
          <s v="30.VII"/>
          <s v="31.VII"/>
          <s v="01.VIII"/>
          <s v="02.VIII"/>
          <s v="03.VIII"/>
          <s v="04.VIII"/>
          <s v="05.VIII"/>
          <s v="06.VIII"/>
          <s v="07.VIII"/>
          <s v="08.VIII"/>
          <s v="09.VIII"/>
          <s v="10.VIII"/>
          <s v="11.VIII"/>
          <s v="12.VIII"/>
          <s v="13.VIII"/>
          <s v="14.VIII"/>
          <s v="15.VIII"/>
          <s v="16.VIII"/>
          <s v="17.VIII"/>
          <s v="18.VIII"/>
          <s v="19.VIII"/>
          <s v="20.VIII"/>
          <s v="21.VIII"/>
          <s v="22.VIII"/>
          <s v="23.VIII"/>
          <s v="24.VIII"/>
          <s v="25.VIII"/>
          <s v="26.VIII"/>
          <s v="27.VIII"/>
          <s v="28.VIII"/>
          <s v="29.VIII"/>
          <s v="30.VIII"/>
          <s v="31.VIII"/>
          <s v="01.IX"/>
          <s v="02.IX"/>
          <s v="03.IX"/>
          <s v="04.IX"/>
          <s v="05.IX"/>
          <s v="06.IX"/>
          <s v="07.IX"/>
          <s v="08.IX"/>
          <s v="09.IX"/>
          <s v="10.IX"/>
          <s v="11.IX"/>
          <s v="12.IX"/>
          <s v="13.IX"/>
          <s v="14.IX"/>
          <s v="15.IX"/>
          <s v="16.IX"/>
          <s v="17.IX"/>
          <s v="18.IX"/>
          <s v="19.IX"/>
          <s v="20.IX"/>
          <s v="21.IX"/>
          <s v="22.IX"/>
          <s v="23.IX"/>
          <s v="24.IX"/>
          <s v="25.IX"/>
          <s v="26.IX"/>
          <s v="27.IX"/>
          <s v="28.IX"/>
          <s v="29.IX"/>
          <s v="30.IX"/>
          <s v="01.X"/>
          <s v="02.X"/>
          <s v="03.X"/>
          <s v="04.X"/>
          <s v="05.X"/>
          <s v="06.X"/>
          <s v="07.X"/>
          <s v="08.X"/>
          <s v="09.X"/>
          <s v="10.X"/>
          <s v="11.X"/>
          <s v="12.X"/>
          <s v="13.X"/>
          <s v="14.X"/>
          <s v="15.X"/>
          <s v="16.X"/>
          <s v="17.X"/>
          <s v="18.X"/>
          <s v="19.X"/>
          <s v="20.X"/>
          <s v="21.X"/>
          <s v="22.X"/>
          <s v="23.X"/>
          <s v="24.X"/>
          <s v="25.X"/>
          <s v="26.X"/>
          <s v="27.X"/>
          <s v="28.X"/>
          <s v="29.X"/>
          <s v="30.X"/>
          <s v="31.X"/>
          <s v="01.XI"/>
          <s v="02.XI"/>
          <s v="03.XI"/>
          <s v="04.XI"/>
          <s v="05.XI"/>
          <s v="06.XI"/>
          <s v="07.XI"/>
          <s v="08.XI"/>
          <s v="09.XI"/>
          <s v="10.XI"/>
          <s v="11.XI"/>
          <s v="12.XI"/>
          <s v="13.XI"/>
          <s v="14.XI"/>
          <s v="15.XI"/>
          <s v="16.XI"/>
          <s v="17.XI"/>
          <s v="18.XI"/>
          <s v="19.XI"/>
          <s v="20.XI"/>
          <s v="21.XI"/>
          <s v="22.XI"/>
          <s v="23.XI"/>
          <s v="24.XI"/>
          <s v="25.XI"/>
          <s v="26.XI"/>
          <s v="27.XI"/>
          <s v="28.XI"/>
          <s v="29.XI"/>
          <s v="30.XI"/>
          <s v="01.XII"/>
          <s v="02.XII"/>
          <s v="03.XII"/>
          <s v="04.XII"/>
          <s v="05.XII"/>
          <s v="06.XII"/>
          <s v="07.XII"/>
          <s v="08.XII"/>
          <s v="09.XII"/>
          <s v="10.XII"/>
          <s v="11.XII"/>
          <s v="12.XII"/>
          <s v="13.XII"/>
          <s v="14.XII"/>
          <s v="15.XII"/>
          <s v="16.XII"/>
          <s v="17.XII"/>
          <s v="18.XII"/>
          <s v="19.XII"/>
          <s v="20.XII"/>
          <s v="21.XII"/>
          <s v="22.XII"/>
          <s v="23.XII"/>
          <s v="24.XII"/>
          <s v="25.XII"/>
          <s v="26.XII"/>
          <s v="27.XII"/>
          <s v="28.XII"/>
          <s v="29.XII"/>
          <s v="30.XII"/>
          <s v="31.XII"/>
          <s v="&gt;01.03.2026"/>
        </groupItems>
      </fieldGroup>
    </cacheField>
    <cacheField name="Měsíce (Date)" numFmtId="0" databaseField="0">
      <fieldGroup base="0">
        <rangePr groupBy="months" startDate="2026-01-01T00:00:00" endDate="2026-03-01T00:00:00" groupInterval="1"/>
        <groupItems count="14">
          <s v="&lt;01.01.2026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1.03.2026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">
  <r>
    <d v="2026-02-03T00:00:00"/>
    <s v="Bureau-Agence Western Union"/>
    <s v="Local Transport"/>
    <s v="Office"/>
    <n v="1000"/>
    <n v="1.81257930034439"/>
    <n v="551.70000000000005"/>
    <x v="0"/>
    <s v="02/003"/>
    <s v="EAGLE CI"/>
    <s v="Pro Wildlife "/>
    <s v="Cote d'Ivoire"/>
  </r>
  <r>
    <d v="2026-02-03T00:00:00"/>
    <s v="agence Wester Union- Bureau"/>
    <s v="Local Transport"/>
    <s v="Office"/>
    <n v="1500"/>
    <n v="2.7188689505165851"/>
    <n v="551.70000000000005"/>
    <x v="0"/>
    <s v="02/003"/>
    <s v="EAGLE CI"/>
    <s v="Pro Wildlife "/>
    <s v="Cote d'Ivoire"/>
  </r>
  <r>
    <d v="2026-02-03T00:00:00"/>
    <s v="Bureau-Agence Wester union"/>
    <s v="Local Transport"/>
    <s v="Office"/>
    <n v="2000"/>
    <n v="3.6251586006887799"/>
    <n v="551.70000000000005"/>
    <x v="0"/>
    <s v="02/011"/>
    <s v="EAGLE CI"/>
    <s v="Pro Wildlife "/>
    <s v="Cote d'Ivoire"/>
  </r>
  <r>
    <d v="2026-02-03T00:00:00"/>
    <s v="agence Wester Union- Bureau"/>
    <s v="Local Transport"/>
    <s v="Office"/>
    <n v="2000"/>
    <n v="3.6251586006887799"/>
    <n v="551.70000000000005"/>
    <x v="0"/>
    <s v="02/011"/>
    <s v="EAGLE CI"/>
    <s v="Pro Wildlife "/>
    <s v="Cote d'Ivoire"/>
  </r>
  <r>
    <d v="2026-02-03T00:00:00"/>
    <s v="Achat de carte de recharge Facture n°OCI-ABMALL.010.005140"/>
    <s v="Telephone"/>
    <s v="Office"/>
    <n v="5000"/>
    <n v="9.0628965017219496"/>
    <n v="551.70000000000005"/>
    <x v="0"/>
    <s v="02/001"/>
    <s v="EAGLE CI"/>
    <s v="Pro Wildlife "/>
    <s v="Cote d'Ivoire"/>
  </r>
  <r>
    <d v="2026-02-03T00:00:00"/>
    <s v="Achat de carte de recharge Facture n°OCI-ABMALL.010.005140"/>
    <s v="Telephone"/>
    <s v="Management"/>
    <n v="5000"/>
    <n v="9.0628965017219496"/>
    <n v="551.70000000000005"/>
    <x v="1"/>
    <s v="02/001"/>
    <s v="EAGLE CI"/>
    <s v="Pro Wildlife "/>
    <s v="Cote d'Ivoire"/>
  </r>
  <r>
    <d v="2026-02-03T00:00:00"/>
    <s v="Achat de carte de recharge Facture n°OCI-ABMALL.010.005140"/>
    <s v="Telephone"/>
    <s v="Investigation"/>
    <n v="5000"/>
    <n v="9.0628965017219496"/>
    <n v="551.70000000000005"/>
    <x v="2"/>
    <s v="02/001"/>
    <s v="EAGLE CI"/>
    <s v="Pro Wildlife "/>
    <s v="Cote d'Ivoire"/>
  </r>
  <r>
    <d v="2026-02-03T00:00:00"/>
    <s v="Achat de carte de recharge Facture n°OCI-ABMALL.010.005140"/>
    <s v="Telephone"/>
    <s v="Legal"/>
    <n v="5000"/>
    <n v="9.0628965017219496"/>
    <n v="551.70000000000005"/>
    <x v="3"/>
    <s v="02/001"/>
    <s v="EAGLE CI"/>
    <s v="Pro Wildlife "/>
    <s v="Cote d'Ivoire"/>
  </r>
  <r>
    <d v="2026-02-03T00:00:00"/>
    <s v="Bureau- Agence Orange "/>
    <s v="Local Transport"/>
    <s v="Office"/>
    <n v="1000"/>
    <n v="1.81257930034439"/>
    <n v="551.70000000000005"/>
    <x v="4"/>
    <s v="02/002"/>
    <s v="EAGLE CI"/>
    <s v="Pro Wildlife "/>
    <s v="Cote d'Ivoire"/>
  </r>
  <r>
    <d v="2026-02-03T00:00:00"/>
    <s v="Agence Orange - Bureau"/>
    <s v="Local Transport"/>
    <s v="Office"/>
    <n v="1000"/>
    <n v="1.81257930034439"/>
    <n v="551.70000000000005"/>
    <x v="4"/>
    <s v="02/002"/>
    <s v="EAGLE CI"/>
    <s v="Pro Wildlife "/>
    <s v="Cote d'Ivoire"/>
  </r>
  <r>
    <d v="2026-02-03T00:00:00"/>
    <s v="Achat electricité bureau "/>
    <s v="Rent &amp; Utilities"/>
    <s v="Office"/>
    <n v="10000"/>
    <n v="18.125793003443899"/>
    <n v="551.70000000000005"/>
    <x v="4"/>
    <s v="02/004"/>
    <s v="EAGLE CI"/>
    <s v="Pro Wildlife "/>
    <s v="Cote d'Ivoire"/>
  </r>
  <r>
    <d v="2026-02-03T00:00:00"/>
    <s v="Achat de carte de recharge Facture n°OCI-ABMALL.010.005140"/>
    <s v="Telephone"/>
    <s v="Office"/>
    <n v="5000"/>
    <n v="9.0628965017219496"/>
    <n v="551.70000000000005"/>
    <x v="4"/>
    <s v="02/001"/>
    <s v="EAGLE CI"/>
    <s v="Pro Wildlife "/>
    <s v="Cote d'Ivoire"/>
  </r>
  <r>
    <d v="2026-02-03T00:00:00"/>
    <s v="Achat de carte de recharge Facture n°OCI-ABMALL.010.005140"/>
    <s v="Telephone"/>
    <s v="Investigation"/>
    <n v="5000"/>
    <n v="9.0628965017219496"/>
    <n v="551.70000000000005"/>
    <x v="5"/>
    <s v="02/001"/>
    <s v="EAGLE CI"/>
    <s v="Pro Wildlife "/>
    <s v="Cote d'Ivoire"/>
  </r>
  <r>
    <d v="2026-02-03T00:00:00"/>
    <s v="Achat de carte de recharge Facture n°OCI-ABMALL.010.005140"/>
    <s v="Telephone"/>
    <s v="Investigation"/>
    <n v="5000"/>
    <n v="9.0628965017219496"/>
    <n v="551.70000000000005"/>
    <x v="6"/>
    <s v="02/001"/>
    <s v="EAGLE CI"/>
    <s v="Pro Wildlife "/>
    <s v="Cote d'Ivoire"/>
  </r>
  <r>
    <d v="2026-02-03T00:00:00"/>
    <s v="Achat de carte de recharge Facture n°OCI-ABMALL.010.005140"/>
    <s v="Telephone"/>
    <s v="Investigation"/>
    <n v="5000"/>
    <n v="9.0628965017219496"/>
    <n v="551.70000000000005"/>
    <x v="7"/>
    <s v="02/001"/>
    <s v="EAGLE CI"/>
    <s v="Pro Wildlife "/>
    <s v="Cote d'Ivoire"/>
  </r>
  <r>
    <d v="2026-02-03T00:00:00"/>
    <s v="Achat de carte de recharge Facture n°OCI-ABMALL.010.005140"/>
    <s v="Telephone"/>
    <s v="Media"/>
    <n v="5000"/>
    <n v="9.0628965017219496"/>
    <n v="551.70000000000005"/>
    <x v="8"/>
    <s v="02/001"/>
    <s v="EAGLE CI"/>
    <s v="Pro Wildlife "/>
    <s v="Cote d'Ivoire"/>
  </r>
  <r>
    <d v="2026-02-04T00:00:00"/>
    <s v="Frais de nettoyage jardinier bureau"/>
    <s v="Services"/>
    <s v="Office"/>
    <n v="5000"/>
    <n v="9.0628965017219496"/>
    <n v="551.70000000000005"/>
    <x v="4"/>
    <s v="02/005"/>
    <s v="EAGLE CI"/>
    <s v="Pro Wildlife "/>
    <s v="Cote d'Ivoire"/>
  </r>
  <r>
    <d v="2026-02-04T00:00:00"/>
    <s v="Mission 1:domicile-   adjame"/>
    <s v="Local Transport"/>
    <s v="Investigation"/>
    <n v="5000"/>
    <n v="9.0628965017219496"/>
    <n v="551.70000000000005"/>
    <x v="6"/>
    <s v="02/008"/>
    <s v="EAGLE CI"/>
    <s v="Pro Wildlife "/>
    <s v="Cote d'Ivoire"/>
  </r>
  <r>
    <d v="2026-02-04T00:00:00"/>
    <s v="Mission 1:nourriture"/>
    <s v="Travel Subsistence "/>
    <s v="Investigation"/>
    <n v="5000"/>
    <n v="9.0628965017219496"/>
    <n v="551.70000000000005"/>
    <x v="6"/>
    <s v="02/008"/>
    <s v="EAGLE CI"/>
    <s v="Pro Wildlife "/>
    <s v="Cote d'Ivoire"/>
  </r>
  <r>
    <d v="2026-02-04T00:00:00"/>
    <s v="Mission 1:abidjan-jacqueville"/>
    <s v="Local Transport"/>
    <s v="Investigation"/>
    <n v="1500"/>
    <n v="2.7188689505165851"/>
    <n v="551.70000000000005"/>
    <x v="6"/>
    <s v="02/008"/>
    <s v="EAGLE CI"/>
    <s v="Pro Wildlife "/>
    <s v="Cote d'Ivoire"/>
  </r>
  <r>
    <d v="2026-02-04T00:00:00"/>
    <s v="Mission 1:gare-marche"/>
    <s v="Local Transport"/>
    <s v="Investigation"/>
    <n v="500"/>
    <n v="0.90628965017219498"/>
    <n v="551.70000000000005"/>
    <x v="6"/>
    <s v="02/008"/>
    <s v="EAGLE CI"/>
    <s v="Pro Wildlife "/>
    <s v="Cote d'Ivoire"/>
  </r>
  <r>
    <d v="2026-02-04T00:00:00"/>
    <s v="Mission 1:marche-bikor"/>
    <s v="Local Transport"/>
    <s v="Investigation"/>
    <n v="500"/>
    <n v="0.90628965017219498"/>
    <n v="551.70000000000005"/>
    <x v="6"/>
    <s v="02/008"/>
    <s v="EAGLE CI"/>
    <s v="Pro Wildlife "/>
    <s v="Cote d'Ivoire"/>
  </r>
  <r>
    <d v="2026-02-04T00:00:00"/>
    <s v="Mission 1:bikor-fin goudron"/>
    <s v="Local Transport"/>
    <s v="Investigation"/>
    <n v="500"/>
    <n v="0.90628965017219498"/>
    <n v="551.70000000000005"/>
    <x v="6"/>
    <s v="02/008"/>
    <s v="EAGLE CI"/>
    <s v="Pro Wildlife "/>
    <s v="Cote d'Ivoire"/>
  </r>
  <r>
    <d v="2026-02-04T00:00:00"/>
    <s v="Mission 1:fin goudron-marche"/>
    <s v="Local Transport"/>
    <s v="Investigation"/>
    <n v="500"/>
    <n v="0.90628965017219498"/>
    <n v="551.70000000000005"/>
    <x v="6"/>
    <s v="02/008"/>
    <s v="EAGLE CI"/>
    <s v="Pro Wildlife "/>
    <s v="Cote d'Ivoire"/>
  </r>
  <r>
    <d v="2026-02-04T00:00:00"/>
    <s v="Mission 1:marche-grand jacque"/>
    <s v="Local Transport"/>
    <s v="Investigation"/>
    <n v="3000"/>
    <n v="5.4377379010331701"/>
    <n v="551.70000000000005"/>
    <x v="6"/>
    <s v="02/008"/>
    <s v="EAGLE CI"/>
    <s v="Pro Wildlife "/>
    <s v="Cote d'Ivoire"/>
  </r>
  <r>
    <d v="2026-02-04T00:00:00"/>
    <s v="Mission 1: boutique-plage"/>
    <s v="Local Transport"/>
    <s v="Investigation"/>
    <n v="300"/>
    <n v="0.54377379010331695"/>
    <n v="551.70000000000005"/>
    <x v="6"/>
    <s v="02/008"/>
    <s v="EAGLE CI"/>
    <s v="Pro Wildlife "/>
    <s v="Cote d'Ivoire"/>
  </r>
  <r>
    <d v="2026-02-04T00:00:00"/>
    <s v="Mission 1:plage-boutique"/>
    <s v="Local Transport"/>
    <s v="Investigation"/>
    <n v="300"/>
    <n v="0.54377379010331695"/>
    <n v="551.70000000000005"/>
    <x v="6"/>
    <s v="02/008"/>
    <s v="EAGLE CI"/>
    <s v="Pro Wildlife "/>
    <s v="Cote d'Ivoire"/>
  </r>
  <r>
    <d v="2026-02-04T00:00:00"/>
    <s v="Mission 1:grand jacque-jacqueville"/>
    <s v="Local Transport"/>
    <s v="Investigation"/>
    <n v="3000"/>
    <n v="5.4377379010331701"/>
    <n v="551.70000000000005"/>
    <x v="6"/>
    <s v="02/008"/>
    <s v="EAGLE CI"/>
    <s v="Pro Wildlife "/>
    <s v="Cote d'Ivoire"/>
  </r>
  <r>
    <d v="2026-02-04T00:00:00"/>
    <s v="Mission 1:marche-gare abidjan"/>
    <s v="Local Transport"/>
    <s v="Investigation"/>
    <n v="500"/>
    <n v="0.90628965017219498"/>
    <n v="551.70000000000005"/>
    <x v="6"/>
    <s v="02/008"/>
    <s v="EAGLE CI"/>
    <s v="Pro Wildlife "/>
    <s v="Cote d'Ivoire"/>
  </r>
  <r>
    <d v="2026-02-04T00:00:00"/>
    <s v="Mission 1:jacqueville-abidjan"/>
    <s v="Local Transport"/>
    <s v="Investigation"/>
    <n v="1500"/>
    <n v="2.7188689505165851"/>
    <n v="551.70000000000005"/>
    <x v="6"/>
    <s v="02/008"/>
    <s v="EAGLE CI"/>
    <s v="Pro Wildlife "/>
    <s v="Cote d'Ivoire"/>
  </r>
  <r>
    <d v="2026-02-04T00:00:00"/>
    <s v="Mission 1:yopougon-domicile"/>
    <s v="Local Transport"/>
    <s v="Investigation"/>
    <n v="55000"/>
    <n v="99.691861518941451"/>
    <n v="551.70000000000005"/>
    <x v="6"/>
    <s v="02/008"/>
    <s v="EAGLE CI"/>
    <s v="Pro Wildlife "/>
    <s v="Cote d'Ivoire"/>
  </r>
  <r>
    <d v="2026-02-04T00:00:00"/>
    <s v="Mission 1:Achat de nourriture pour cible"/>
    <s v="Trust Building"/>
    <s v="Investigation"/>
    <n v="5500"/>
    <n v="9.969186151894144"/>
    <n v="551.70000000000005"/>
    <x v="6"/>
    <s v="02/008"/>
    <s v="EAGLE CI"/>
    <s v="Pro Wildlife "/>
    <s v="Cote d'Ivoire"/>
  </r>
  <r>
    <d v="2026-02-04T00:00:00"/>
    <s v="Mission01:domicle-gare"/>
    <s v="Local Transport"/>
    <s v="Investigation"/>
    <n v="6000"/>
    <n v="10.87547580206634"/>
    <n v="551.70000000000005"/>
    <x v="7"/>
    <s v="02/009"/>
    <s v="EAGLE CI"/>
    <s v="Pro Wildlife "/>
    <s v="Cote d'Ivoire"/>
  </r>
  <r>
    <d v="2026-02-04T00:00:00"/>
    <s v="Mission01:abidjan - gagnoa"/>
    <s v="Intercity Transport"/>
    <s v="Investigation"/>
    <n v="3500"/>
    <n v="6.3440275512053645"/>
    <n v="551.70000000000005"/>
    <x v="7"/>
    <s v="02/009"/>
    <s v="EAGLE CI"/>
    <s v="Pro Wildlife "/>
    <s v="Cote d'Ivoire"/>
  </r>
  <r>
    <d v="2026-02-04T00:00:00"/>
    <s v="Mission01:Nourriture "/>
    <s v="Travel Subsistence "/>
    <s v="Investigation"/>
    <n v="5000"/>
    <n v="9.0628965017219496"/>
    <n v="551.70000000000005"/>
    <x v="7"/>
    <s v="02/009"/>
    <s v="EAGLE CI"/>
    <s v="Pro Wildlife "/>
    <s v="Cote d'Ivoire"/>
  </r>
  <r>
    <d v="2026-02-04T00:00:00"/>
    <s v="Mission01:Hotel"/>
    <s v="Travel Subsistence "/>
    <s v="Investigation"/>
    <n v="13000"/>
    <n v="23.563530904477069"/>
    <n v="551.70000000000005"/>
    <x v="7"/>
    <s v="02/009"/>
    <s v="EAGLE CI"/>
    <s v="Pro Wildlife "/>
    <s v="Cote d'Ivoire"/>
  </r>
  <r>
    <d v="2026-02-04T00:00:00"/>
    <s v="Mission01:transport local"/>
    <s v="Local Transport"/>
    <s v="Investigation"/>
    <n v="2000"/>
    <n v="3.6251586006887799"/>
    <n v="551.70000000000005"/>
    <x v="7"/>
    <s v="02/009"/>
    <s v="EAGLE CI"/>
    <s v="Pro Wildlife "/>
    <s v="Cote d'Ivoire"/>
  </r>
  <r>
    <d v="2026-02-04T00:00:00"/>
    <s v="Mission01:Achat de boisson pour cible"/>
    <s v="Trust Building"/>
    <s v="Investigation"/>
    <n v="3000"/>
    <n v="5.4377379010331701"/>
    <n v="551.70000000000005"/>
    <x v="7"/>
    <s v="02/009"/>
    <s v="EAGLE CI"/>
    <s v="Pro Wildlife "/>
    <s v="Cote d'Ivoire"/>
  </r>
  <r>
    <d v="2026-02-05T00:00:00"/>
    <s v="Mission:1 Domicile-Gare"/>
    <s v="Local Transport"/>
    <s v="Investigation"/>
    <n v="6000"/>
    <n v="10.87547580206634"/>
    <n v="551.70000000000005"/>
    <x v="2"/>
    <s v="02/006"/>
    <s v="EAGLE CI"/>
    <s v="Pro Wildlife "/>
    <s v="Cote d'Ivoire"/>
  </r>
  <r>
    <d v="2026-02-05T00:00:00"/>
    <s v="Mission:1 Abj-Tiassale"/>
    <s v="Intercity Transport"/>
    <s v="Investigation"/>
    <n v="2500"/>
    <n v="4.5314482508609748"/>
    <n v="551.70000000000005"/>
    <x v="2"/>
    <s v="02/006"/>
    <s v="EAGLE CI"/>
    <s v="Pro Wildlife "/>
    <s v="Cote d'Ivoire"/>
  </r>
  <r>
    <d v="2026-02-05T00:00:00"/>
    <s v="Mission:1 Gare-Hotel(course)"/>
    <s v="Local Transport"/>
    <s v="Investigation"/>
    <n v="2000"/>
    <n v="3.6251586006887799"/>
    <n v="551.70000000000005"/>
    <x v="2"/>
    <s v="02/006"/>
    <s v="EAGLE CI"/>
    <s v="Pro Wildlife "/>
    <s v="Cote d'Ivoire"/>
  </r>
  <r>
    <d v="2026-02-05T00:00:00"/>
    <s v="Mission:Hotel"/>
    <s v="Travel Subsistence "/>
    <s v="Investigation"/>
    <n v="13000"/>
    <n v="23.563530904477069"/>
    <n v="551.70000000000005"/>
    <x v="2"/>
    <s v="02/006"/>
    <s v="EAGLE CI"/>
    <s v="Pro Wildlife "/>
    <s v="Cote d'Ivoire"/>
  </r>
  <r>
    <d v="2026-02-05T00:00:00"/>
    <s v="Mission:1: Nourriture "/>
    <s v="Travel Subsistence "/>
    <s v="Investigation"/>
    <n v="5000"/>
    <n v="9.0628965017219496"/>
    <n v="551.70000000000005"/>
    <x v="2"/>
    <s v="02/006"/>
    <s v="EAGLE CI"/>
    <s v="Pro Wildlife "/>
    <s v="Cote d'Ivoire"/>
  </r>
  <r>
    <d v="2026-02-05T00:00:00"/>
    <s v="Mission:1 Hotel-Grand Marché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5T00:00:00"/>
    <s v="Mission:1 Grand Marche-Allocodrome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5T00:00:00"/>
    <s v="Mission:1 Achat conso(cible)"/>
    <s v="Trust Building"/>
    <s v="Investigation"/>
    <n v="5000"/>
    <n v="9.0628965017219496"/>
    <n v="551.70000000000005"/>
    <x v="2"/>
    <s v="02/006"/>
    <s v="EAGLE CI"/>
    <s v="Pro Wildlife "/>
    <s v="Cote d'Ivoire"/>
  </r>
  <r>
    <d v="2026-02-05T00:00:00"/>
    <s v="Mission:Frais carburant cible pour Bodo"/>
    <s v="Local Transport"/>
    <s v="Investigation"/>
    <n v="5000"/>
    <n v="9.0628965017219496"/>
    <n v="551.70000000000005"/>
    <x v="2"/>
    <s v="02/006"/>
    <s v="EAGLE CI"/>
    <s v="Pro Wildlife "/>
    <s v="Cote d'Ivoire"/>
  </r>
  <r>
    <d v="2026-02-05T00:00:00"/>
    <s v="Mission:1 Mission:1 Allocidrome-Corridor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5T00:00:00"/>
    <s v="Mission:Corridor-Hotel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5T00:00:00"/>
    <s v="Mission:1 Hotel-Resto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5T00:00:00"/>
    <s v="mission:1Resto-Hotel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5T00:00:00"/>
    <s v="Mission 1 : Bingerville- Ndotré"/>
    <s v="Local Transport"/>
    <s v="Investigation"/>
    <n v="4000"/>
    <n v="7.2503172013775599"/>
    <n v="551.70000000000005"/>
    <x v="5"/>
    <s v="02/007"/>
    <s v="EAGLE CI"/>
    <s v="Pro Wildlife "/>
    <s v="Cote d'Ivoire"/>
  </r>
  <r>
    <d v="2026-02-05T00:00:00"/>
    <s v="Mission 1 : Ndotré - domicile"/>
    <s v="Local Transport"/>
    <s v="Investigation"/>
    <n v="4000"/>
    <n v="7.2503172013775599"/>
    <n v="551.70000000000005"/>
    <x v="5"/>
    <s v="02/007"/>
    <s v="EAGLE CI"/>
    <s v="Pro Wildlife "/>
    <s v="Cote d'Ivoire"/>
  </r>
  <r>
    <d v="2026-02-05T00:00:00"/>
    <s v="Mission 1 : Achat de Boisson pour cible"/>
    <s v="Trust Building"/>
    <s v="Investigation"/>
    <n v="2000"/>
    <n v="3.6251586006887799"/>
    <n v="551.70000000000005"/>
    <x v="5"/>
    <s v="02/007"/>
    <s v="EAGLE CI"/>
    <s v="Pro Wildlife "/>
    <s v="Cote d'Ivoire"/>
  </r>
  <r>
    <d v="2026-02-05T00:00:00"/>
    <s v="Mission01:Hotel"/>
    <s v="Travel Subsistence "/>
    <s v="Investigation"/>
    <n v="13000"/>
    <n v="23.563530904477069"/>
    <n v="551.70000000000005"/>
    <x v="7"/>
    <s v="02/009"/>
    <s v="EAGLE CI"/>
    <s v="Pro Wildlife "/>
    <s v="Cote d'Ivoire"/>
  </r>
  <r>
    <d v="2026-02-05T00:00:00"/>
    <s v="Mission 01 : Nourriture "/>
    <s v="Travel Subsistence "/>
    <s v="Investigation"/>
    <n v="5000"/>
    <n v="9.0628965017219496"/>
    <n v="551.70000000000005"/>
    <x v="7"/>
    <s v="02/009"/>
    <s v="EAGLE CI"/>
    <s v="Pro Wildlife "/>
    <s v="Cote d'Ivoire"/>
  </r>
  <r>
    <d v="2026-02-05T00:00:00"/>
    <s v="Mission01:transport  local"/>
    <s v="Local Transport"/>
    <s v="Investigation"/>
    <n v="2000"/>
    <n v="3.6251586006887799"/>
    <n v="551.70000000000005"/>
    <x v="7"/>
    <s v="02/009"/>
    <s v="EAGLE CI"/>
    <s v="Pro Wildlife "/>
    <s v="Cote d'Ivoire"/>
  </r>
  <r>
    <d v="2026-02-05T00:00:00"/>
    <s v="Mission01:gagnoa-Lakota"/>
    <s v="Local Transport"/>
    <s v="Investigation"/>
    <n v="2000"/>
    <n v="3.6251586006887799"/>
    <n v="551.70000000000005"/>
    <x v="7"/>
    <s v="02/009"/>
    <s v="EAGLE CI"/>
    <s v="Pro Wildlife "/>
    <s v="Cote d'Ivoire"/>
  </r>
  <r>
    <d v="2026-02-05T00:00:00"/>
    <s v="Mission01:Achat de boisson pour cible"/>
    <s v="Trust Building"/>
    <s v="Investigation"/>
    <n v="3000"/>
    <n v="5.4377379010331701"/>
    <n v="551.70000000000005"/>
    <x v="7"/>
    <s v="02/009"/>
    <s v="EAGLE CI"/>
    <s v="Pro Wildlife "/>
    <s v="Cote d'Ivoire"/>
  </r>
  <r>
    <d v="2026-02-06T00:00:00"/>
    <s v="Frais d'envoi de fond aux enqueteurs"/>
    <s v="Transfer Fees"/>
    <s v="Office"/>
    <n v="1455"/>
    <n v="2.6373028820010873"/>
    <n v="551.70000000000005"/>
    <x v="0"/>
    <s v="02/010"/>
    <s v="EAGLE CI"/>
    <s v="Pro Wildlife "/>
    <s v="Cote d'Ivoire"/>
  </r>
  <r>
    <d v="2026-02-06T00:00:00"/>
    <s v="Frais d'envoi de fond aux enqueteurs"/>
    <s v="Transfer Fees"/>
    <s v="Office"/>
    <n v="1350"/>
    <n v="2.4469820554649262"/>
    <n v="551.70000000000005"/>
    <x v="0"/>
    <s v="02/014"/>
    <s v="EAGLE CI"/>
    <s v="Pro Wildlife "/>
    <s v="Cote d'Ivoire"/>
  </r>
  <r>
    <d v="2026-02-06T00:00:00"/>
    <s v="Mission:1 Hotel-Corridor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:1 Tiassale-carrefour bodo"/>
    <s v="Local Transport"/>
    <s v="Investigation"/>
    <n v="2000"/>
    <n v="3.6251586006887799"/>
    <n v="551.70000000000005"/>
    <x v="2"/>
    <s v="02/006"/>
    <s v="EAGLE CI"/>
    <s v="Pro Wildlife "/>
    <s v="Cote d'Ivoire"/>
  </r>
  <r>
    <d v="2026-02-06T00:00:00"/>
    <s v="Mission:1 Carrefour bodo-Campement"/>
    <s v="Local Transport"/>
    <s v="Investigation"/>
    <n v="1000"/>
    <n v="1.81257930034439"/>
    <n v="551.70000000000005"/>
    <x v="2"/>
    <s v="02/006"/>
    <s v="EAGLE CI"/>
    <s v="Pro Wildlife "/>
    <s v="Cote d'Ivoire"/>
  </r>
  <r>
    <d v="2026-02-06T00:00:00"/>
    <s v="Mission:1 Achat de nourriture pour cible"/>
    <s v="Trust Building"/>
    <s v="Investigation"/>
    <n v="5000"/>
    <n v="9.0628965017219496"/>
    <n v="551.70000000000005"/>
    <x v="2"/>
    <s v="02/006"/>
    <s v="EAGLE CI"/>
    <s v="Pro Wildlife "/>
    <s v="Cote d'Ivoire"/>
  </r>
  <r>
    <d v="2026-02-06T00:00:00"/>
    <s v="Mission:1 Crédit appel cible"/>
    <s v="Trust Building"/>
    <s v="Investigation"/>
    <n v="2000"/>
    <n v="3.6251586006887799"/>
    <n v="551.70000000000005"/>
    <x v="2"/>
    <s v="02/006"/>
    <s v="EAGLE CI"/>
    <s v="Pro Wildlife "/>
    <s v="Cote d'Ivoire"/>
  </r>
  <r>
    <d v="2026-02-06T00:00:00"/>
    <s v="Mission:1 Campement-carrefour bodo"/>
    <s v="Local Transport"/>
    <s v="Investigation"/>
    <n v="1000"/>
    <n v="1.81257930034439"/>
    <n v="551.70000000000005"/>
    <x v="2"/>
    <s v="02/006"/>
    <s v="EAGLE CI"/>
    <s v="Pro Wildlife "/>
    <s v="Cote d'Ivoire"/>
  </r>
  <r>
    <d v="2026-02-06T00:00:00"/>
    <s v="Mission:1 Bodo-Tiassale"/>
    <s v="Local Transport"/>
    <s v="Investigation"/>
    <n v="2000"/>
    <n v="3.6251586006887799"/>
    <n v="551.70000000000005"/>
    <x v="2"/>
    <s v="02/006"/>
    <s v="EAGLE CI"/>
    <s v="Pro Wildlife "/>
    <s v="Cote d'Ivoire"/>
  </r>
  <r>
    <d v="2026-02-06T00:00:00"/>
    <s v="Mission:1 Corridor Tiassale-Hotel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:1 Hotel"/>
    <s v="Travel Subsistence "/>
    <s v="Investigation"/>
    <n v="13000"/>
    <n v="23.563530904477069"/>
    <n v="551.70000000000005"/>
    <x v="2"/>
    <s v="02/006"/>
    <s v="EAGLE CI"/>
    <s v="Pro Wildlife "/>
    <s v="Cote d'Ivoire"/>
  </r>
  <r>
    <d v="2026-02-06T00:00:00"/>
    <s v="Mission:1 Nourriture "/>
    <s v="Travel Subsistence "/>
    <s v="Investigation"/>
    <n v="5000"/>
    <n v="9.0628965017219496"/>
    <n v="551.70000000000005"/>
    <x v="2"/>
    <s v="02/006"/>
    <s v="EAGLE CI"/>
    <s v="Pro Wildlife "/>
    <s v="Cote d'Ivoire"/>
  </r>
  <r>
    <d v="2026-02-06T00:00:00"/>
    <s v="Mission:1 Hotel Grd-Marche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:1 Grand marché- commerce 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:1 Commerce-Hotel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:1 Hotel-Resto 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:1 Resto-Hotel "/>
    <s v="Local Transport"/>
    <s v="Investigation"/>
    <n v="500"/>
    <n v="0.90628965017219498"/>
    <n v="551.70000000000005"/>
    <x v="2"/>
    <s v="02/006"/>
    <s v="EAGLE CI"/>
    <s v="Pro Wildlife "/>
    <s v="Cote d'Ivoire"/>
  </r>
  <r>
    <d v="2026-02-06T00:00:00"/>
    <s v="Mission 2 : Bingerville - Gesco"/>
    <s v="Local Transport"/>
    <s v="Investigation"/>
    <n v="4000"/>
    <n v="7.2503172013775599"/>
    <n v="551.70000000000005"/>
    <x v="5"/>
    <s v="02/013"/>
    <s v="EAGLE CI"/>
    <s v="Pro Wildlife "/>
    <s v="Cote d'Ivoire"/>
  </r>
  <r>
    <d v="2026-02-06T00:00:00"/>
    <s v="Mission 2 : Gesco - domicile"/>
    <s v="Local Transport"/>
    <s v="Investigation"/>
    <n v="4000"/>
    <n v="7.2503172013775599"/>
    <n v="551.70000000000005"/>
    <x v="5"/>
    <s v="02/013"/>
    <s v="EAGLE CI"/>
    <s v="Pro Wildlife "/>
    <s v="Cote d'Ivoire"/>
  </r>
  <r>
    <d v="2026-02-06T00:00:00"/>
    <s v="Mission 1 : Achat de Boisson pour cible"/>
    <s v="Trust Building"/>
    <s v="Investigation"/>
    <n v="2000"/>
    <n v="3.6251586006887799"/>
    <n v="551.70000000000005"/>
    <x v="5"/>
    <s v="02/013"/>
    <s v="EAGLE CI"/>
    <s v="Pro Wildlife "/>
    <s v="Cote d'Ivoire"/>
  </r>
  <r>
    <d v="2026-02-06T00:00:00"/>
    <s v="Mission 2: Domicile -adjame "/>
    <s v="Local Transport"/>
    <s v="Investigation"/>
    <n v="5500"/>
    <n v="9.969186151894144"/>
    <n v="551.70000000000005"/>
    <x v="6"/>
    <s v="02/012"/>
    <s v="EAGLE CI"/>
    <s v="Pro Wildlife "/>
    <s v="Cote d'Ivoire"/>
  </r>
  <r>
    <d v="2026-02-06T00:00:00"/>
    <s v="Mission 2: nourriture "/>
    <s v="Travel Subsistence "/>
    <s v="Investigation"/>
    <n v="5000"/>
    <n v="9.0628965017219496"/>
    <n v="551.70000000000005"/>
    <x v="6"/>
    <s v="02/012"/>
    <s v="EAGLE CI"/>
    <s v="Pro Wildlife "/>
    <s v="Cote d'Ivoire"/>
  </r>
  <r>
    <d v="2026-02-06T00:00:00"/>
    <s v="Mission2:abobo-alepe"/>
    <s v="Local Transport"/>
    <s v="Investigation"/>
    <n v="1500"/>
    <n v="2.7188689505165851"/>
    <n v="551.70000000000005"/>
    <x v="6"/>
    <s v="02/012"/>
    <s v="EAGLE CI"/>
    <s v="Pro Wildlife "/>
    <s v="Cote d'Ivoire"/>
  </r>
  <r>
    <d v="2026-02-06T00:00:00"/>
    <s v="Mission 2: gare-marche"/>
    <s v="Local Transport"/>
    <s v="Investigation"/>
    <n v="7000"/>
    <n v="12.688055102410729"/>
    <n v="551.70000000000005"/>
    <x v="6"/>
    <s v="02/012"/>
    <s v="EAGLE CI"/>
    <s v="Pro Wildlife "/>
    <s v="Cote d'Ivoire"/>
  </r>
  <r>
    <d v="2026-02-06T00:00:00"/>
    <s v="Mission 2: marche-residentiel"/>
    <s v="Local Transport"/>
    <s v="Investigation"/>
    <n v="1000"/>
    <n v="1.81257930034439"/>
    <n v="551.70000000000005"/>
    <x v="6"/>
    <s v="02/012"/>
    <s v="EAGLE CI"/>
    <s v="Pro Wildlife "/>
    <s v="Cote d'Ivoire"/>
  </r>
  <r>
    <d v="2026-02-06T00:00:00"/>
    <s v="Mission 2: residentiel -gare ator"/>
    <s v="Local Transport"/>
    <s v="Investigation"/>
    <n v="500"/>
    <n v="0.90628965017219498"/>
    <n v="551.70000000000005"/>
    <x v="6"/>
    <s v="02/012"/>
    <s v="EAGLE CI"/>
    <s v="Pro Wildlife "/>
    <s v="Cote d'Ivoire"/>
  </r>
  <r>
    <d v="2026-02-06T00:00:00"/>
    <s v="Mission 2: gare ator-residentiel"/>
    <s v="Local Transport"/>
    <s v="Investigation"/>
    <n v="500"/>
    <n v="0.90628965017219498"/>
    <n v="551.70000000000005"/>
    <x v="6"/>
    <s v="02/012"/>
    <s v="EAGLE CI"/>
    <s v="Pro Wildlife "/>
    <s v="Cote d'Ivoire"/>
  </r>
  <r>
    <d v="2026-02-06T00:00:00"/>
    <s v="Mission 2: residentiel-gare moto"/>
    <s v="Local Transport"/>
    <s v="Investigation"/>
    <n v="500"/>
    <n v="0.90628965017219498"/>
    <n v="551.70000000000005"/>
    <x v="6"/>
    <s v="02/012"/>
    <s v="EAGLE CI"/>
    <s v="Pro Wildlife "/>
    <s v="Cote d'Ivoire"/>
  </r>
  <r>
    <d v="2026-02-06T00:00:00"/>
    <s v="Mission 2: gare moto-gare abidjan"/>
    <s v="Local Transport"/>
    <s v="Investigation"/>
    <n v="500"/>
    <n v="0.90628965017219498"/>
    <n v="551.70000000000005"/>
    <x v="6"/>
    <s v="02/012"/>
    <s v="EAGLE CI"/>
    <s v="Pro Wildlife "/>
    <s v="Cote d'Ivoire"/>
  </r>
  <r>
    <d v="2026-02-06T00:00:00"/>
    <s v="Mission 2:alepe-abidjan"/>
    <s v="Local Transport"/>
    <s v="Investigation"/>
    <n v="500"/>
    <n v="0.90628965017219498"/>
    <n v="551.70000000000005"/>
    <x v="6"/>
    <s v="02/012"/>
    <s v="EAGLE CI"/>
    <s v="Pro Wildlife "/>
    <s v="Cote d'Ivoire"/>
  </r>
  <r>
    <d v="2026-02-06T00:00:00"/>
    <s v="Mission 2:abobo-domicile"/>
    <s v="Local Transport"/>
    <s v="Investigation"/>
    <n v="500"/>
    <n v="0.90628965017219498"/>
    <n v="551.70000000000005"/>
    <x v="6"/>
    <s v="02/012"/>
    <s v="EAGLE CI"/>
    <s v="Pro Wildlife "/>
    <s v="Cote d'Ivoire"/>
  </r>
  <r>
    <d v="2026-02-06T00:00:00"/>
    <s v="Mission 2:Achat de nourriture pour cible"/>
    <s v="Trust Building"/>
    <s v="Investigation"/>
    <n v="3500"/>
    <n v="6.3440275512053645"/>
    <n v="551.70000000000005"/>
    <x v="6"/>
    <s v="02/012"/>
    <s v="EAGLE CI"/>
    <s v="Pro Wildlife "/>
    <s v="Cote d'Ivoire"/>
  </r>
  <r>
    <d v="2026-02-06T00:00:00"/>
    <s v="Mission01: Hotel"/>
    <s v="Travel Subsistence "/>
    <s v="Investigation"/>
    <n v="13000"/>
    <n v="23.563530904477069"/>
    <n v="551.70000000000005"/>
    <x v="7"/>
    <s v="02/009"/>
    <s v="EAGLE CI"/>
    <s v="Pro Wildlife "/>
    <s v="Cote d'Ivoire"/>
  </r>
  <r>
    <d v="2026-02-06T00:00:00"/>
    <s v="Mission01:Nourriture "/>
    <s v="Travel Subsistence "/>
    <s v="Investigation"/>
    <n v="5000"/>
    <n v="9.0628965017219496"/>
    <n v="551.70000000000005"/>
    <x v="7"/>
    <s v="02/009"/>
    <s v="EAGLE CI"/>
    <s v="Pro Wildlife "/>
    <s v="Cote d'Ivoire"/>
  </r>
  <r>
    <d v="2026-02-06T00:00:00"/>
    <s v="Mission 01 : Transport local"/>
    <s v="Local Transport"/>
    <s v="Investigation"/>
    <n v="2000"/>
    <n v="3.6251586006887799"/>
    <n v="551.70000000000005"/>
    <x v="7"/>
    <s v="02/009"/>
    <s v="EAGLE CI"/>
    <s v="Pro Wildlife "/>
    <s v="Cote d'Ivoire"/>
  </r>
  <r>
    <d v="2026-02-07T00:00:00"/>
    <s v="Mission:1 Hotel-Gare(course)"/>
    <s v="Local Transport"/>
    <s v="Investigation"/>
    <n v="1000"/>
    <n v="1.81257930034439"/>
    <n v="551.70000000000005"/>
    <x v="2"/>
    <s v="02/006"/>
    <s v="EAGLE CI"/>
    <s v="Pro Wildlife "/>
    <s v="Cote d'Ivoire"/>
  </r>
  <r>
    <d v="2026-02-07T00:00:00"/>
    <s v="Mission:1 Tiassale-Abjan"/>
    <s v="Intercity Transport"/>
    <s v="Investigation"/>
    <n v="2500"/>
    <n v="4.5314482508609748"/>
    <n v="551.70000000000005"/>
    <x v="2"/>
    <s v="02/006"/>
    <s v="EAGLE CI"/>
    <s v="Pro Wildlife "/>
    <s v="Cote d'Ivoire"/>
  </r>
  <r>
    <d v="2026-02-07T00:00:00"/>
    <s v="Mission:1 Nourriture "/>
    <s v="Travel Subsistence "/>
    <s v="Investigation"/>
    <n v="5000"/>
    <n v="9.0628965017219496"/>
    <n v="551.70000000000005"/>
    <x v="2"/>
    <s v="02/006"/>
    <s v="EAGLE CI"/>
    <s v="Pro Wildlife "/>
    <s v="Cote d'Ivoire"/>
  </r>
  <r>
    <d v="2026-02-07T00:00:00"/>
    <s v="Mission:1 Abj yop-Domicile"/>
    <s v="Local Transport"/>
    <s v="Investigation"/>
    <n v="6000"/>
    <n v="10.87547580206634"/>
    <n v="551.70000000000005"/>
    <x v="2"/>
    <s v="02/006"/>
    <s v="EAGLE CI"/>
    <s v="Pro Wildlife "/>
    <s v="Cote d'Ivoire"/>
  </r>
  <r>
    <d v="2026-02-07T00:00:00"/>
    <s v="Mission01:GAgnoa-abidjan"/>
    <s v="Intercity Transport"/>
    <s v="Investigation"/>
    <n v="3500"/>
    <n v="6.3440275512053645"/>
    <n v="551.70000000000005"/>
    <x v="7"/>
    <s v="02/009"/>
    <s v="EAGLE CI"/>
    <s v="Pro Wildlife "/>
    <s v="Cote d'Ivoire"/>
  </r>
  <r>
    <d v="2026-02-07T00:00:00"/>
    <s v="Mission01:Nourriture "/>
    <s v="Travel Subsistence "/>
    <s v="Investigation"/>
    <n v="5000"/>
    <n v="9.0628965017219496"/>
    <n v="551.70000000000005"/>
    <x v="7"/>
    <s v="02/009"/>
    <s v="EAGLE CI"/>
    <s v="Pro Wildlife "/>
    <s v="Cote d'Ivoire"/>
  </r>
  <r>
    <d v="2026-02-07T00:00:00"/>
    <s v="Mission01:gare-domicle"/>
    <s v="Local Transport"/>
    <s v="Investigation"/>
    <n v="7000"/>
    <n v="12.688055102410729"/>
    <n v="551.70000000000005"/>
    <x v="7"/>
    <s v="02/009"/>
    <s v="EAGLE CI"/>
    <s v="Pro Wildlife "/>
    <s v="Cote d'Ivoire"/>
  </r>
  <r>
    <d v="2026-02-09T00:00:00"/>
    <s v="Achat de carte de recharge Facture n°OCI-ABMALL.030.005090"/>
    <s v="Telephone"/>
    <s v="Office"/>
    <n v="5000"/>
    <n v="9.0628965017219496"/>
    <n v="551.70000000000005"/>
    <x v="0"/>
    <s v="02/019"/>
    <s v="EAGLE CI"/>
    <s v="Pro Wildlife "/>
    <s v="Cote d'Ivoire"/>
  </r>
  <r>
    <d v="2026-02-09T00:00:00"/>
    <s v="Achat de carte de recharge Facture n°OCI-ABMALL.007.005167"/>
    <s v="Telephone"/>
    <s v="Management"/>
    <n v="5000"/>
    <n v="9.0628965017219496"/>
    <n v="551.70000000000005"/>
    <x v="1"/>
    <s v="02/019"/>
    <s v="EAGLE CI"/>
    <s v="Pro Wildlife "/>
    <s v="Cote d'Ivoire"/>
  </r>
  <r>
    <d v="2026-02-09T00:00:00"/>
    <s v="Achat de carte de recharge Facture n°OCI-ABMALL.007.005167"/>
    <s v="Telephone"/>
    <s v="Investigation"/>
    <n v="5000"/>
    <n v="9.0628965017219496"/>
    <n v="551.70000000000005"/>
    <x v="2"/>
    <s v="02/019"/>
    <s v="EAGLE CI"/>
    <s v="Pro Wildlife "/>
    <s v="Cote d'Ivoire"/>
  </r>
  <r>
    <d v="2026-02-09T00:00:00"/>
    <s v="Achat de carte de recharge Facture n°OCI-ABMALL.007.005167"/>
    <s v="Telephone"/>
    <s v="Legal"/>
    <n v="5000"/>
    <n v="9.0628965017219496"/>
    <n v="551.70000000000005"/>
    <x v="3"/>
    <s v="02/019"/>
    <s v="EAGLE CI"/>
    <s v="Pro Wildlife "/>
    <s v="Cote d'Ivoire"/>
  </r>
  <r>
    <d v="2026-02-09T00:00:00"/>
    <s v="Bureau- Agence Orange "/>
    <s v="Local Transport"/>
    <s v="Office"/>
    <n v="1000"/>
    <n v="1.81257930034439"/>
    <n v="551.70000000000005"/>
    <x v="4"/>
    <s v="02/020"/>
    <s v="EAGLE CI"/>
    <s v="Pro Wildlife "/>
    <s v="Cote d'Ivoire"/>
  </r>
  <r>
    <d v="2026-02-09T00:00:00"/>
    <s v="Agence Orange - Bureau"/>
    <s v="Local Transport"/>
    <s v="Office"/>
    <n v="1000"/>
    <n v="1.81257930034439"/>
    <n v="551.70000000000005"/>
    <x v="4"/>
    <s v="02/020"/>
    <s v="EAGLE CI"/>
    <s v="Pro Wildlife "/>
    <s v="Cote d'Ivoire"/>
  </r>
  <r>
    <d v="2026-02-09T00:00:00"/>
    <s v="Achat de carte de recharge Facture n°OCI-ABMALL.007.005167"/>
    <s v="Telephone"/>
    <s v="Office"/>
    <n v="5000"/>
    <n v="9.0628965017219496"/>
    <n v="551.70000000000005"/>
    <x v="4"/>
    <s v="02/019"/>
    <s v="EAGLE CI"/>
    <s v="Pro Wildlife "/>
    <s v="Cote d'Ivoire"/>
  </r>
  <r>
    <d v="2026-02-09T00:00:00"/>
    <s v="Achat de carte de recharge Facture n°OCI-ABMALL.007.005167"/>
    <s v="Telephone"/>
    <s v="Investigation"/>
    <n v="5000"/>
    <n v="9.0628965017219496"/>
    <n v="551.70000000000005"/>
    <x v="5"/>
    <s v="02/019"/>
    <s v="EAGLE CI"/>
    <s v="Pro Wildlife "/>
    <s v="Cote d'Ivoire"/>
  </r>
  <r>
    <d v="2026-02-09T00:00:00"/>
    <s v="Achat de carte de recharge Facture n°OCI-ABMALL.007.005167"/>
    <s v="Telephone"/>
    <s v="Investigation"/>
    <n v="5000"/>
    <n v="9.0628965017219496"/>
    <n v="551.70000000000005"/>
    <x v="6"/>
    <s v="02/019"/>
    <s v="EAGLE CI"/>
    <s v="Pro Wildlife "/>
    <s v="Cote d'Ivoire"/>
  </r>
  <r>
    <d v="2026-02-09T00:00:00"/>
    <s v="Achat de carte de recharge Facture n°OCI-ABMALL.007.005167"/>
    <s v="Telephone"/>
    <s v="Investigation"/>
    <n v="5000"/>
    <n v="9.0628965017219496"/>
    <n v="551.70000000000005"/>
    <x v="7"/>
    <s v="02/019"/>
    <s v="EAGLE CI"/>
    <s v="Pro Wildlife "/>
    <s v="Cote d'Ivoire"/>
  </r>
  <r>
    <d v="2026-02-09T00:00:00"/>
    <s v="Achat de carte de recharge Facture n°OCI-ABMALL.030.005090"/>
    <s v="Telephone"/>
    <s v="Media"/>
    <n v="5000"/>
    <n v="9.0628965017219496"/>
    <n v="551.70000000000005"/>
    <x v="8"/>
    <s v="02/019"/>
    <s v="EAGLE CI"/>
    <s v="Pro Wildlife "/>
    <s v="Cote d'Ivoire"/>
  </r>
  <r>
    <d v="2026-02-10T00:00:00"/>
    <s v="Mission:2 Domicile-Gare"/>
    <s v="Local Transport"/>
    <s v="Investigation"/>
    <n v="6000"/>
    <n v="10.87547580206634"/>
    <n v="551.70000000000005"/>
    <x v="2"/>
    <s v="02/015"/>
    <s v="EAGLE CI"/>
    <s v="Pro Wildlife "/>
    <s v="Cote d'Ivoire"/>
  </r>
  <r>
    <d v="2026-02-10T00:00:00"/>
    <s v="Mission:2 Abidjan-Daoukro"/>
    <s v="Intercity Transport"/>
    <s v="Investigation"/>
    <n v="4000"/>
    <n v="7.2503172013775599"/>
    <n v="551.70000000000005"/>
    <x v="2"/>
    <s v="02/015"/>
    <s v="EAGLE CI"/>
    <s v="Pro Wildlife "/>
    <s v="Cote d'Ivoire"/>
  </r>
  <r>
    <d v="2026-02-10T00:00:00"/>
    <s v="Mission:2 Gare-Hotel(course)"/>
    <s v="Local Transport"/>
    <s v="Investigation"/>
    <n v="2000"/>
    <n v="3.6251586006887799"/>
    <n v="551.70000000000005"/>
    <x v="2"/>
    <s v="02/015"/>
    <s v="EAGLE CI"/>
    <s v="Pro Wildlife "/>
    <s v="Cote d'Ivoire"/>
  </r>
  <r>
    <d v="2026-02-10T00:00:00"/>
    <s v="Mission:2 Hôtel "/>
    <s v="Travel Subsistence "/>
    <s v="Investigation"/>
    <n v="13000"/>
    <n v="23.563530904477069"/>
    <n v="551.70000000000005"/>
    <x v="2"/>
    <s v="02/015"/>
    <s v="EAGLE CI"/>
    <s v="Pro Wildlife "/>
    <s v="Cote d'Ivoire"/>
  </r>
  <r>
    <d v="2026-02-10T00:00:00"/>
    <s v="Mission:2 Nourriture "/>
    <s v="Travel Subsistence "/>
    <s v="Investigation"/>
    <n v="5000"/>
    <n v="9.0628965017219496"/>
    <n v="551.70000000000005"/>
    <x v="2"/>
    <s v="02/015"/>
    <s v="EAGLE CI"/>
    <s v="Pro Wildlife "/>
    <s v="Cote d'Ivoire"/>
  </r>
  <r>
    <d v="2026-02-10T00:00:00"/>
    <s v="Mission:2 Hotel-Gare Samanza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0T00:00:00"/>
    <s v="Mission:2 Gare Samanza-Hotel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0T00:00:00"/>
    <s v="Mission:2 Hotel-Resto 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0T00:00:00"/>
    <s v="Mission:2 Resto-Hotel 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0T00:00:00"/>
    <s v="Mission 3 : domicile - gare"/>
    <s v="Local Transport"/>
    <s v="Investigation"/>
    <n v="8000"/>
    <n v="14.50063440275512"/>
    <n v="551.70000000000005"/>
    <x v="5"/>
    <s v="02/016"/>
    <s v="EAGLE CI"/>
    <s v="Pro Wildlife "/>
    <s v="Cote d'Ivoire"/>
  </r>
  <r>
    <d v="2026-02-10T00:00:00"/>
    <s v="Mission 3 : Abidjan - Toulepleu"/>
    <s v="Local Transport"/>
    <s v="Investigation"/>
    <n v="10000"/>
    <n v="18.125793003443899"/>
    <n v="551.70000000000005"/>
    <x v="5"/>
    <s v="02/016"/>
    <s v="EAGLE CI"/>
    <s v="Pro Wildlife "/>
    <s v="Cote d'Ivoire"/>
  </r>
  <r>
    <d v="2026-02-10T00:00:00"/>
    <s v="Mission 3 : gare - hotel"/>
    <s v="Local Transport"/>
    <s v="Investigation"/>
    <n v="1000"/>
    <n v="1.81257930034439"/>
    <n v="551.70000000000005"/>
    <x v="5"/>
    <s v="02/016"/>
    <s v="EAGLE CI"/>
    <s v="Pro Wildlife "/>
    <s v="Cote d'Ivoire"/>
  </r>
  <r>
    <d v="2026-02-10T00:00:00"/>
    <s v="Mission 3 : hotel - restaurant"/>
    <s v="Local Transport"/>
    <s v="Investigation"/>
    <n v="300"/>
    <n v="0.54377379010331695"/>
    <n v="551.70000000000005"/>
    <x v="5"/>
    <s v="02/016"/>
    <s v="EAGLE CI"/>
    <s v="Pro Wildlife "/>
    <s v="Cote d'Ivoire"/>
  </r>
  <r>
    <d v="2026-02-10T00:00:00"/>
    <s v="Mission 3 : restaurant - hotel"/>
    <s v="Local Transport"/>
    <s v="Investigation"/>
    <n v="300"/>
    <n v="0.54377379010331695"/>
    <n v="551.70000000000005"/>
    <x v="5"/>
    <s v="02/016"/>
    <s v="EAGLE CI"/>
    <s v="Pro Wildlife "/>
    <s v="Cote d'Ivoire"/>
  </r>
  <r>
    <d v="2026-02-10T00:00:00"/>
    <s v="Mission 3 : hotel"/>
    <s v="Travel Subsistence "/>
    <s v="Investigation"/>
    <n v="13000"/>
    <n v="23.563530904477069"/>
    <n v="551.70000000000005"/>
    <x v="5"/>
    <s v="02/016"/>
    <s v="EAGLE CI"/>
    <s v="Pro Wildlife "/>
    <s v="Cote d'Ivoire"/>
  </r>
  <r>
    <d v="2026-02-10T00:00:00"/>
    <s v="Mission 3 : Nourriture"/>
    <s v="Travel Subsistence "/>
    <s v="Investigation"/>
    <n v="5000"/>
    <n v="9.0628965017219496"/>
    <n v="551.70000000000005"/>
    <x v="5"/>
    <s v="02/016"/>
    <s v="EAGLE CI"/>
    <s v="Pro Wildlife "/>
    <s v="Cote d'Ivoire"/>
  </r>
  <r>
    <d v="2026-02-10T00:00:00"/>
    <s v="Mission 3:Nourriture"/>
    <s v="Travel Subsistence "/>
    <s v="Investigation"/>
    <n v="5000"/>
    <n v="9.0628965017219496"/>
    <n v="551.70000000000005"/>
    <x v="6"/>
    <s v="02/018"/>
    <s v="EAGLE CI"/>
    <s v="Pro Wildlife "/>
    <s v="Cote d'Ivoire"/>
  </r>
  <r>
    <d v="2026-02-10T00:00:00"/>
    <s v="Mission 3:domicile-fresco"/>
    <s v="Local Transport"/>
    <s v="Investigation"/>
    <n v="5000"/>
    <n v="9.0628965017219496"/>
    <n v="551.70000000000005"/>
    <x v="6"/>
    <s v="02/018"/>
    <s v="EAGLE CI"/>
    <s v="Pro Wildlife "/>
    <s v="Cote d'Ivoire"/>
  </r>
  <r>
    <d v="2026-02-10T00:00:00"/>
    <s v="Mission 3:fresco-san pedro"/>
    <s v="Intercity Transport"/>
    <s v="Investigation"/>
    <n v="4000"/>
    <n v="7.2503172013775599"/>
    <n v="551.70000000000005"/>
    <x v="6"/>
    <s v="02/018"/>
    <s v="EAGLE CI"/>
    <s v="Pro Wildlife "/>
    <s v="Cote d'Ivoire"/>
  </r>
  <r>
    <d v="2026-02-10T00:00:00"/>
    <s v="Mission 3:hotel"/>
    <s v="Travel Subsistence "/>
    <s v="Investigation"/>
    <n v="13000"/>
    <n v="23.563530904477069"/>
    <n v="551.70000000000005"/>
    <x v="6"/>
    <s v="02/018"/>
    <s v="EAGLE CI"/>
    <s v="Pro Wildlife "/>
    <s v="Cote d'Ivoire"/>
  </r>
  <r>
    <d v="2026-02-10T00:00:00"/>
    <s v="Mission 3:gare-hotel"/>
    <s v="Local Transport"/>
    <s v="Investigation"/>
    <n v="1000"/>
    <n v="1.81257930034439"/>
    <n v="551.70000000000005"/>
    <x v="6"/>
    <s v="02/018"/>
    <s v="EAGLE CI"/>
    <s v="Pro Wildlife "/>
    <s v="Cote d'Ivoire"/>
  </r>
  <r>
    <d v="2026-02-10T00:00:00"/>
    <s v="Mission 3:hotel-plage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0T00:00:00"/>
    <s v="Mission 3:plage-resto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0T00:00:00"/>
    <s v="Mission 3:resto-hotel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0T00:00:00"/>
    <s v="Mision02:domicle -gare "/>
    <s v="Local Transport"/>
    <s v="Investigation"/>
    <n v="6000"/>
    <n v="10.87547580206634"/>
    <n v="551.70000000000005"/>
    <x v="7"/>
    <s v="02/017"/>
    <s v="EAGLE CI"/>
    <s v="Pro Wildlife "/>
    <s v="Cote d'Ivoire"/>
  </r>
  <r>
    <d v="2026-02-10T00:00:00"/>
    <s v="Mision02:Nourriture"/>
    <s v="Travel Subsistence "/>
    <s v="Investigation"/>
    <n v="5000"/>
    <n v="9.0628965017219496"/>
    <n v="551.70000000000005"/>
    <x v="7"/>
    <s v="02/017"/>
    <s v="EAGLE CI"/>
    <s v="Pro Wildlife "/>
    <s v="Cote d'Ivoire"/>
  </r>
  <r>
    <d v="2026-02-10T00:00:00"/>
    <s v="Mision02:Abidjan-bouake"/>
    <s v="Intercity Transport"/>
    <s v="Investigation"/>
    <n v="7000"/>
    <n v="12.688055102410729"/>
    <n v="551.70000000000005"/>
    <x v="7"/>
    <s v="02/017"/>
    <s v="EAGLE CI"/>
    <s v="Pro Wildlife "/>
    <s v="Cote d'Ivoire"/>
  </r>
  <r>
    <d v="2026-02-10T00:00:00"/>
    <s v="Mision02:Hotel"/>
    <s v="Travel Subsistence "/>
    <s v="Investigation"/>
    <n v="13000"/>
    <n v="23.563530904477069"/>
    <n v="551.70000000000005"/>
    <x v="7"/>
    <s v="02/017"/>
    <s v="EAGLE CI"/>
    <s v="Pro Wildlife "/>
    <s v="Cote d'Ivoire"/>
  </r>
  <r>
    <d v="2026-02-10T00:00:00"/>
    <s v="Mision02: transport  local "/>
    <s v="Local Transport"/>
    <s v="Investigation"/>
    <n v="2000"/>
    <n v="3.6251586006887799"/>
    <n v="551.70000000000005"/>
    <x v="7"/>
    <s v="02/017"/>
    <s v="EAGLE CI"/>
    <s v="Pro Wildlife "/>
    <s v="Cote d'Ivoire"/>
  </r>
  <r>
    <d v="2026-02-10T00:00:00"/>
    <s v="Mision02:Achat de nourriture pour cible"/>
    <s v="Trust Building"/>
    <s v="Investigation"/>
    <n v="3000"/>
    <n v="5.4377379010331701"/>
    <n v="551.70000000000005"/>
    <x v="7"/>
    <s v="02/017"/>
    <s v="EAGLE CI"/>
    <s v="Pro Wildlife "/>
    <s v="Cote d'Ivoire"/>
  </r>
  <r>
    <d v="2026-02-11T00:00:00"/>
    <s v="Mission:2 Hotel-Gare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1T00:00:00"/>
    <s v="Mission:2 Daoukro-Takimassou"/>
    <s v="Local Transport"/>
    <s v="Investigation"/>
    <n v="4000"/>
    <n v="7.2503172013775599"/>
    <n v="551.70000000000005"/>
    <x v="2"/>
    <s v="02/015"/>
    <s v="EAGLE CI"/>
    <s v="Pro Wildlife "/>
    <s v="Cote d'Ivoire"/>
  </r>
  <r>
    <d v="2026-02-11T00:00:00"/>
    <s v="Mission:2 Katimanssou-Samanza(moto)"/>
    <s v="Local Transport"/>
    <s v="Investigation"/>
    <n v="3000"/>
    <n v="5.4377379010331701"/>
    <n v="551.70000000000005"/>
    <x v="2"/>
    <s v="02/015"/>
    <s v="EAGLE CI"/>
    <s v="Pro Wildlife "/>
    <s v="Cote d'Ivoire"/>
  </r>
  <r>
    <d v="2026-02-11T00:00:00"/>
    <s v="Mission:2 Samaza-Ouelle"/>
    <s v="Local Transport"/>
    <s v="Investigation"/>
    <n v="3000"/>
    <n v="5.4377379010331701"/>
    <n v="551.70000000000005"/>
    <x v="2"/>
    <s v="02/015"/>
    <s v="EAGLE CI"/>
    <s v="Pro Wildlife "/>
    <s v="Cote d'Ivoire"/>
  </r>
  <r>
    <d v="2026-02-11T00:00:00"/>
    <s v="Mission:2 Achat conso(nourriture et boissons)"/>
    <s v="Trust Building"/>
    <s v="Investigation"/>
    <n v="5000"/>
    <n v="9.0628965017219496"/>
    <n v="551.70000000000005"/>
    <x v="2"/>
    <s v="02/015"/>
    <s v="EAGLE CI"/>
    <s v="Pro Wildlife "/>
    <s v="Cote d'Ivoire"/>
  </r>
  <r>
    <d v="2026-02-11T00:00:00"/>
    <s v="Mission:2 Frais carburant(moto)"/>
    <s v="Local Transport"/>
    <s v="Investigation"/>
    <n v="10000"/>
    <n v="18.125793003443899"/>
    <n v="551.70000000000005"/>
    <x v="2"/>
    <s v="02/015"/>
    <s v="EAGLE CI"/>
    <s v="Pro Wildlife "/>
    <s v="Cote d'Ivoire"/>
  </r>
  <r>
    <d v="2026-02-11T00:00:00"/>
    <s v="Mission:2 Ouellé-Daoukro"/>
    <s v="Local Transport"/>
    <s v="Investigation"/>
    <n v="2000"/>
    <n v="3.6251586006887799"/>
    <n v="551.70000000000005"/>
    <x v="2"/>
    <s v="02/015"/>
    <s v="EAGLE CI"/>
    <s v="Pro Wildlife "/>
    <s v="Cote d'Ivoire"/>
  </r>
  <r>
    <d v="2026-02-11T00:00:00"/>
    <s v="Mission:2 Gare-Hotel(course)"/>
    <s v="Local Transport"/>
    <s v="Investigation"/>
    <n v="1000"/>
    <n v="1.81257930034439"/>
    <n v="551.70000000000005"/>
    <x v="2"/>
    <s v="02/015"/>
    <s v="EAGLE CI"/>
    <s v="Pro Wildlife "/>
    <s v="Cote d'Ivoire"/>
  </r>
  <r>
    <d v="2026-02-11T00:00:00"/>
    <s v="Mission:2 Hotel"/>
    <s v="Travel Subsistence "/>
    <s v="Investigation"/>
    <n v="13000"/>
    <n v="23.563530904477069"/>
    <n v="551.70000000000005"/>
    <x v="2"/>
    <s v="02/015"/>
    <s v="EAGLE CI"/>
    <s v="Pro Wildlife "/>
    <s v="Cote d'Ivoire"/>
  </r>
  <r>
    <d v="2026-02-11T00:00:00"/>
    <s v="Mission:2 Nourriture "/>
    <s v="Travel Subsistence "/>
    <s v="Investigation"/>
    <n v="5000"/>
    <n v="9.0628965017219496"/>
    <n v="551.70000000000005"/>
    <x v="2"/>
    <s v="02/015"/>
    <s v="EAGLE CI"/>
    <s v="Pro Wildlife "/>
    <s v="Cote d'Ivoire"/>
  </r>
  <r>
    <d v="2026-02-11T00:00:00"/>
    <s v="Mission:2 Hotel-Resto 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1T00:00:00"/>
    <s v="Mission:2 Resto-Hotel 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1T00:00:00"/>
    <s v="Mission 3 : hotel - Chez booba"/>
    <s v="Local Transport"/>
    <s v="Investigation"/>
    <n v="300"/>
    <n v="0.54377379010331695"/>
    <n v="551.70000000000005"/>
    <x v="5"/>
    <s v="02/016"/>
    <s v="EAGLE CI"/>
    <s v="Pro Wildlife "/>
    <s v="Cote d'Ivoire"/>
  </r>
  <r>
    <d v="2026-02-11T00:00:00"/>
    <s v="Mission 3 : Chez booba - hotel"/>
    <s v="Local Transport"/>
    <s v="Investigation"/>
    <n v="300"/>
    <n v="0.54377379010331695"/>
    <n v="551.70000000000005"/>
    <x v="5"/>
    <s v="02/016"/>
    <s v="EAGLE CI"/>
    <s v="Pro Wildlife "/>
    <s v="Cote d'Ivoire"/>
  </r>
  <r>
    <d v="2026-02-11T00:00:00"/>
    <s v="Mission 3 : hotel - Chez booba"/>
    <s v="Local Transport"/>
    <s v="Investigation"/>
    <n v="300"/>
    <n v="0.54377379010331695"/>
    <n v="551.70000000000005"/>
    <x v="5"/>
    <s v="02/016"/>
    <s v="EAGLE CI"/>
    <s v="Pro Wildlife "/>
    <s v="Cote d'Ivoire"/>
  </r>
  <r>
    <d v="2026-02-11T00:00:00"/>
    <s v="Mission 3 : Chez booba - hotel"/>
    <s v="Local Transport"/>
    <s v="Investigation"/>
    <n v="300"/>
    <n v="0.54377379010331695"/>
    <n v="551.70000000000005"/>
    <x v="5"/>
    <s v="02/016"/>
    <s v="EAGLE CI"/>
    <s v="Pro Wildlife "/>
    <s v="Cote d'Ivoire"/>
  </r>
  <r>
    <d v="2026-02-11T00:00:00"/>
    <s v="Mission 3 : hotel - restaurant"/>
    <s v="Local Transport"/>
    <s v="Investigation"/>
    <n v="500"/>
    <n v="0.90628965017219498"/>
    <n v="551.70000000000005"/>
    <x v="5"/>
    <s v="02/016"/>
    <s v="EAGLE CI"/>
    <s v="Pro Wildlife "/>
    <s v="Cote d'Ivoire"/>
  </r>
  <r>
    <d v="2026-02-11T00:00:00"/>
    <s v="Mission 3 : restaurant - hotel"/>
    <s v="Local Transport"/>
    <s v="Investigation"/>
    <n v="500"/>
    <n v="0.90628965017219498"/>
    <n v="551.70000000000005"/>
    <x v="5"/>
    <s v="02/016"/>
    <s v="EAGLE CI"/>
    <s v="Pro Wildlife "/>
    <s v="Cote d'Ivoire"/>
  </r>
  <r>
    <d v="2026-02-11T00:00:00"/>
    <s v="Mission 3 : hotel"/>
    <s v="Travel Subsistence "/>
    <s v="Investigation"/>
    <n v="13000"/>
    <n v="23.563530904477069"/>
    <n v="551.70000000000005"/>
    <x v="5"/>
    <s v="02/016"/>
    <s v="EAGLE CI"/>
    <s v="Pro Wildlife "/>
    <s v="Cote d'Ivoire"/>
  </r>
  <r>
    <d v="2026-02-11T00:00:00"/>
    <s v="Mission 3 : nourriture"/>
    <s v="Travel Subsistence "/>
    <s v="Investigation"/>
    <n v="5000"/>
    <n v="9.0628965017219496"/>
    <n v="551.70000000000005"/>
    <x v="5"/>
    <s v="02/016"/>
    <s v="EAGLE CI"/>
    <s v="Pro Wildlife "/>
    <s v="Cote d'Ivoire"/>
  </r>
  <r>
    <d v="2026-02-11T00:00:00"/>
    <s v="Mission 3 : Achat de boissons pour cible"/>
    <s v="Trust Building"/>
    <s v="Investigation"/>
    <n v="5000"/>
    <n v="9.0628965017219496"/>
    <n v="551.70000000000005"/>
    <x v="5"/>
    <s v="02/016"/>
    <s v="EAGLE CI"/>
    <s v="Pro Wildlife "/>
    <s v="Cote d'Ivoire"/>
  </r>
  <r>
    <d v="2026-02-11T00:00:00"/>
    <s v="Mission 3 : transport "/>
    <s v="Local Transport"/>
    <s v="Investigation"/>
    <n v="3500"/>
    <n v="6.3440275512053645"/>
    <n v="551.70000000000005"/>
    <x v="5"/>
    <s v="02/016"/>
    <s v="EAGLE CI"/>
    <s v="Pro Wildlife "/>
    <s v="Cote d'Ivoire"/>
  </r>
  <r>
    <d v="2026-02-11T00:00:00"/>
    <s v="Mission 3:nourriture"/>
    <s v="Travel Subsistence "/>
    <s v="Investigation"/>
    <n v="5000"/>
    <n v="9.0628965017219496"/>
    <n v="551.70000000000005"/>
    <x v="6"/>
    <s v="02/018"/>
    <s v="EAGLE CI"/>
    <s v="Pro Wildlife "/>
    <s v="Cote d'Ivoire"/>
  </r>
  <r>
    <d v="2026-02-11T00:00:00"/>
    <s v="Mission 3:hotel-gare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sion 3:Hotel"/>
    <s v="Travel Subsistence "/>
    <s v="Investigation"/>
    <n v="13000"/>
    <n v="23.563530904477069"/>
    <n v="551.70000000000005"/>
    <x v="6"/>
    <s v="02/018"/>
    <s v="EAGLE CI"/>
    <s v="Pro Wildlife "/>
    <s v="Cote d'Ivoire"/>
  </r>
  <r>
    <d v="2026-02-11T00:00:00"/>
    <s v="Mission 3:gare sp-grand bereby"/>
    <s v="Local Transport"/>
    <s v="Investigation"/>
    <n v="2000"/>
    <n v="3.6251586006887799"/>
    <n v="551.70000000000005"/>
    <x v="6"/>
    <s v="02/018"/>
    <s v="EAGLE CI"/>
    <s v="Pro Wildlife "/>
    <s v="Cote d'Ivoire"/>
  </r>
  <r>
    <d v="2026-02-11T00:00:00"/>
    <s v="Mission 3:gare-rond point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sion 3:rond point-gare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sion 3:gare-agni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sion 3:agni-tabou"/>
    <s v="Local Transport"/>
    <s v="Investigation"/>
    <n v="1500"/>
    <n v="2.7188689505165851"/>
    <n v="551.70000000000005"/>
    <x v="6"/>
    <s v="02/018"/>
    <s v="EAGLE CI"/>
    <s v="Pro Wildlife "/>
    <s v="Cote d'Ivoire"/>
  </r>
  <r>
    <d v="2026-02-11T00:00:00"/>
    <s v="Mission 3:gare-hotel"/>
    <s v="Local Transport"/>
    <s v="Investigation"/>
    <n v="300"/>
    <n v="0.54377379010331695"/>
    <n v="551.70000000000005"/>
    <x v="6"/>
    <s v="02/018"/>
    <s v="EAGLE CI"/>
    <s v="Pro Wildlife "/>
    <s v="Cote d'Ivoire"/>
  </r>
  <r>
    <d v="2026-02-11T00:00:00"/>
    <s v="Mission 3:hotel-zouglou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sion 3:zouglou-resto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sion 3:resto-hotel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1T00:00:00"/>
    <s v="Mision02:bouake -katiola"/>
    <s v="Local Transport"/>
    <s v="Investigation"/>
    <n v="3000"/>
    <n v="5.4377379010331701"/>
    <n v="551.70000000000005"/>
    <x v="7"/>
    <s v="02/017"/>
    <s v="EAGLE CI"/>
    <s v="Pro Wildlife "/>
    <s v="Cote d'Ivoire"/>
  </r>
  <r>
    <d v="2026-02-11T00:00:00"/>
    <s v="Mision02:Nourriture"/>
    <s v="Travel Subsistence "/>
    <s v="Investigation"/>
    <n v="5000"/>
    <n v="9.0628965017219496"/>
    <n v="551.70000000000005"/>
    <x v="7"/>
    <s v="02/017"/>
    <s v="EAGLE CI"/>
    <s v="Pro Wildlife "/>
    <s v="Cote d'Ivoire"/>
  </r>
  <r>
    <d v="2026-02-11T00:00:00"/>
    <s v="Mision02:Achat de nourriture pour cible"/>
    <s v="Trust Building"/>
    <s v="Investigation"/>
    <n v="5000"/>
    <n v="9.0628965017219496"/>
    <n v="551.70000000000005"/>
    <x v="7"/>
    <s v="02/017"/>
    <s v="EAGLE CI"/>
    <s v="Pro Wildlife "/>
    <s v="Cote d'Ivoire"/>
  </r>
  <r>
    <d v="2026-02-11T00:00:00"/>
    <s v="Mision02:katiola -bouake"/>
    <s v="Intercity Transport"/>
    <s v="Investigation"/>
    <n v="3000"/>
    <n v="5.4377379010331701"/>
    <n v="551.70000000000005"/>
    <x v="7"/>
    <s v="02/017"/>
    <s v="EAGLE CI"/>
    <s v="Pro Wildlife "/>
    <s v="Cote d'Ivoire"/>
  </r>
  <r>
    <d v="2026-02-11T00:00:00"/>
    <s v="Mission 02 : Hotel"/>
    <s v="Travel Subsistence "/>
    <s v="Investigation"/>
    <n v="13000"/>
    <n v="23.563530904477069"/>
    <n v="551.70000000000005"/>
    <x v="7"/>
    <s v="02/017"/>
    <s v="EAGLE CI"/>
    <s v="Pro Wildlife "/>
    <s v="Cote d'Ivoire"/>
  </r>
  <r>
    <d v="2026-02-11T00:00:00"/>
    <s v="Mision02:transport Local"/>
    <s v="Local Transport"/>
    <s v="Investigation"/>
    <n v="2000"/>
    <n v="3.6251586006887799"/>
    <n v="551.70000000000005"/>
    <x v="7"/>
    <s v="02/017"/>
    <s v="EAGLE CI"/>
    <s v="Pro Wildlife "/>
    <s v="Cote d'Ivoire"/>
  </r>
  <r>
    <d v="2026-02-12T00:00:00"/>
    <s v="Mission:2 Hotel-Gare"/>
    <s v="Local Transport"/>
    <s v="Investigation"/>
    <n v="500"/>
    <n v="0.90628965017219498"/>
    <n v="551.70000000000005"/>
    <x v="2"/>
    <s v="02/015"/>
    <s v="EAGLE CI"/>
    <s v="Pro Wildlife "/>
    <s v="Cote d'Ivoire"/>
  </r>
  <r>
    <d v="2026-02-12T00:00:00"/>
    <s v="Mission:2 Daoukro-Abj"/>
    <s v="Intercity Transport"/>
    <s v="Investigation"/>
    <n v="4000"/>
    <n v="7.2503172013775599"/>
    <n v="551.70000000000005"/>
    <x v="2"/>
    <s v="02/015"/>
    <s v="EAGLE CI"/>
    <s v="Pro Wildlife "/>
    <s v="Cote d'Ivoire"/>
  </r>
  <r>
    <d v="2026-02-12T00:00:00"/>
    <s v="Mission:2 Nourriture "/>
    <s v="Travel Subsistence "/>
    <s v="Investigation"/>
    <n v="5000"/>
    <n v="9.0628965017219496"/>
    <n v="551.70000000000005"/>
    <x v="2"/>
    <s v="02/015"/>
    <s v="EAGLE CI"/>
    <s v="Pro Wildlife "/>
    <s v="Cote d'Ivoire"/>
  </r>
  <r>
    <d v="2026-02-12T00:00:00"/>
    <s v="Mission:2 Abj Anyama-Domicile "/>
    <s v="Local Transport"/>
    <s v="Investigation"/>
    <n v="6000"/>
    <n v="10.87547580206634"/>
    <n v="551.70000000000005"/>
    <x v="2"/>
    <s v="02/015"/>
    <s v="EAGLE CI"/>
    <s v="Pro Wildlife "/>
    <s v="Cote d'Ivoire"/>
  </r>
  <r>
    <d v="2026-02-12T00:00:00"/>
    <s v="Mission 3 : hotel -gare"/>
    <s v="Local Transport"/>
    <s v="Investigation"/>
    <n v="1000"/>
    <n v="1.81257930034439"/>
    <n v="551.70000000000005"/>
    <x v="5"/>
    <s v="02/016"/>
    <s v="EAGLE CI"/>
    <s v="Pro Wildlife "/>
    <s v="Cote d'Ivoire"/>
  </r>
  <r>
    <d v="2026-02-12T00:00:00"/>
    <s v="Mission 3 : Toulepleu - Abidjan"/>
    <s v="Local Transport"/>
    <s v="Investigation"/>
    <n v="10000"/>
    <n v="18.125793003443899"/>
    <n v="551.70000000000005"/>
    <x v="5"/>
    <s v="02/016"/>
    <s v="EAGLE CI"/>
    <s v="Pro Wildlife "/>
    <s v="Cote d'Ivoire"/>
  </r>
  <r>
    <d v="2026-02-12T00:00:00"/>
    <s v="Mission 3 : Yopougon - domicile"/>
    <s v="Local Transport"/>
    <s v="Investigation"/>
    <n v="8000"/>
    <n v="14.50063440275512"/>
    <n v="551.70000000000005"/>
    <x v="5"/>
    <s v="02/016"/>
    <s v="EAGLE CI"/>
    <s v="Pro Wildlife "/>
    <s v="Cote d'Ivoire"/>
  </r>
  <r>
    <d v="2026-02-12T00:00:00"/>
    <s v="Mission 3 : nourriture"/>
    <s v="Travel Subsistence "/>
    <s v="Investigation"/>
    <n v="5000"/>
    <n v="9.0628965017219496"/>
    <n v="551.70000000000005"/>
    <x v="5"/>
    <s v="02/016"/>
    <s v="EAGLE CI"/>
    <s v="Pro Wildlife "/>
    <s v="Cote d'Ivoire"/>
  </r>
  <r>
    <d v="2026-02-12T00:00:00"/>
    <s v="Mission 3:hotel-gare tahi 2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sion 3:Hotel"/>
    <s v="Travel Subsistence "/>
    <s v="Investigation"/>
    <n v="13000"/>
    <n v="23.563530904477069"/>
    <n v="551.70000000000005"/>
    <x v="6"/>
    <s v="02/018"/>
    <s v="EAGLE CI"/>
    <s v="Pro Wildlife "/>
    <s v="Cote d'Ivoire"/>
  </r>
  <r>
    <d v="2026-02-12T00:00:00"/>
    <s v="Mission 3:nourriture"/>
    <s v="Travel Subsistence "/>
    <s v="Investigation"/>
    <n v="5000"/>
    <n v="9.0628965017219496"/>
    <n v="551.70000000000005"/>
    <x v="6"/>
    <s v="02/018"/>
    <s v="EAGLE CI"/>
    <s v="Pro Wildlife "/>
    <s v="Cote d'Ivoire"/>
  </r>
  <r>
    <d v="2026-02-12T00:00:00"/>
    <s v="Mission 3:gare tahi 2-tahi 2"/>
    <s v="Local Transport"/>
    <s v="Investigation"/>
    <n v="2000"/>
    <n v="3.6251586006887799"/>
    <n v="551.70000000000005"/>
    <x v="6"/>
    <s v="02/018"/>
    <s v="EAGLE CI"/>
    <s v="Pro Wildlife "/>
    <s v="Cote d'Ivoire"/>
  </r>
  <r>
    <d v="2026-02-12T00:00:00"/>
    <s v="Mission 3:tahi 2-tabou"/>
    <s v="Local Transport"/>
    <s v="Investigation"/>
    <n v="2000"/>
    <n v="3.6251586006887799"/>
    <n v="551.70000000000005"/>
    <x v="6"/>
    <s v="02/018"/>
    <s v="EAGLE CI"/>
    <s v="Pro Wildlife "/>
    <s v="Cote d'Ivoire"/>
  </r>
  <r>
    <d v="2026-02-12T00:00:00"/>
    <s v="Mission 3:tahi 2-hotel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sion 3:hotel-zouglou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sion 3:zouglou-plage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sion 3:plage-hotel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sion 3:hotel-resto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sion 3:resto-hotel"/>
    <s v="Local Transport"/>
    <s v="Investigation"/>
    <n v="500"/>
    <n v="0.90628965017219498"/>
    <n v="551.70000000000005"/>
    <x v="6"/>
    <s v="02/018"/>
    <s v="EAGLE CI"/>
    <s v="Pro Wildlife "/>
    <s v="Cote d'Ivoire"/>
  </r>
  <r>
    <d v="2026-02-12T00:00:00"/>
    <s v="Mision02: gare - hotel"/>
    <s v="Local Transport"/>
    <s v="Investigation"/>
    <n v="1000"/>
    <n v="1.81257930034439"/>
    <n v="551.70000000000005"/>
    <x v="7"/>
    <s v="02/017"/>
    <s v="EAGLE CI"/>
    <s v="Pro Wildlife "/>
    <s v="Cote d'Ivoire"/>
  </r>
  <r>
    <d v="2026-02-12T00:00:00"/>
    <s v="Mision02:nourriture"/>
    <s v="Travel Subsistence "/>
    <s v="Investigation"/>
    <n v="5000"/>
    <n v="9.0628965017219496"/>
    <n v="551.70000000000005"/>
    <x v="7"/>
    <s v="02/017"/>
    <s v="EAGLE CI"/>
    <s v="Pro Wildlife "/>
    <s v="Cote d'Ivoire"/>
  </r>
  <r>
    <d v="2026-02-12T00:00:00"/>
    <s v="Mision02:Bouake -abidjan"/>
    <s v="Intercity Transport"/>
    <s v="Investigation"/>
    <n v="7000"/>
    <n v="12.688055102410729"/>
    <n v="551.70000000000005"/>
    <x v="7"/>
    <s v="02/017"/>
    <s v="EAGLE CI"/>
    <s v="Pro Wildlife "/>
    <s v="Cote d'Ivoire"/>
  </r>
  <r>
    <d v="2026-02-12T00:00:00"/>
    <s v="Mision02:gare -domicle "/>
    <s v="Local Transport"/>
    <s v="Investigation"/>
    <n v="6000"/>
    <n v="10.87547580206634"/>
    <n v="551.70000000000005"/>
    <x v="7"/>
    <s v="02/017"/>
    <s v="EAGLE CI"/>
    <s v="Pro Wildlife "/>
    <s v="Cote d'Ivoire"/>
  </r>
  <r>
    <d v="2026-02-13T00:00:00"/>
    <s v="Mission 3:Nourriture"/>
    <s v="Travel Subsistence "/>
    <s v="Investigation"/>
    <n v="5000"/>
    <n v="9.0628965017219496"/>
    <n v="551.70000000000005"/>
    <x v="6"/>
    <s v="02/018"/>
    <s v="EAGLE CI"/>
    <s v="Pro Wildlife "/>
    <s v="Cote d'Ivoire"/>
  </r>
  <r>
    <d v="2026-02-13T00:00:00"/>
    <s v="Mission 3:hotel"/>
    <s v="Travel Subsistence "/>
    <s v="Investigation"/>
    <n v="5000"/>
    <n v="9.0628965017219496"/>
    <n v="551.70000000000005"/>
    <x v="6"/>
    <s v="02/018"/>
    <s v="EAGLE CI"/>
    <s v="Pro Wildlife "/>
    <s v="Cote d'Ivoire"/>
  </r>
  <r>
    <d v="2026-02-13T00:00:00"/>
    <s v="Mission 3:gare tabou-abidjan"/>
    <s v="Intercity Transport"/>
    <s v="Investigation"/>
    <n v="7500"/>
    <n v="13.594344752582924"/>
    <n v="551.70000000000005"/>
    <x v="6"/>
    <s v="02/018"/>
    <s v="EAGLE CI"/>
    <s v="Pro Wildlife "/>
    <s v="Cote d'Ivoire"/>
  </r>
  <r>
    <d v="2026-02-13T00:00:00"/>
    <s v="Mission 3:adjame-domicile"/>
    <s v="Local Transport"/>
    <s v="Investigation"/>
    <n v="5000"/>
    <n v="9.0628965017219496"/>
    <n v="551.70000000000005"/>
    <x v="6"/>
    <s v="02/018"/>
    <s v="EAGLE CI"/>
    <s v="Pro Wildlife "/>
    <s v="Cote d'Ivoire"/>
  </r>
  <r>
    <d v="2026-02-13T00:00:00"/>
    <s v="Mission 3:Achat de nourriture et boisson pour cible"/>
    <s v="Trust Building"/>
    <s v="Investigation"/>
    <n v="11000"/>
    <n v="19.938372303788288"/>
    <n v="551.70000000000005"/>
    <x v="6"/>
    <s v="02/018"/>
    <s v="EAGLE CI"/>
    <s v="Pro Wildlife "/>
    <s v="Cote d'Ivoire"/>
  </r>
  <r>
    <d v="2026-02-15T00:00:00"/>
    <s v="Mission 4 : hotel"/>
    <s v="Travel Subsistence "/>
    <s v="Investigation"/>
    <n v="13000"/>
    <n v="23.563530904477069"/>
    <n v="551.70000000000005"/>
    <x v="5"/>
    <s v="02/028"/>
    <s v="EAGLE CI"/>
    <s v="Pro Wildlife "/>
    <s v="Cote d'Ivoire"/>
  </r>
  <r>
    <d v="2026-02-16T00:00:00"/>
    <s v="Achat de carte de recharge Facture n°OCI-ABMALL.008.004806"/>
    <s v="Telephone"/>
    <s v="Office"/>
    <n v="10000"/>
    <n v="18.125793003443899"/>
    <n v="551.70000000000005"/>
    <x v="0"/>
    <s v="02/023"/>
    <s v="EAGLE CI"/>
    <s v="Pro Wildlife "/>
    <s v="Cote d'Ivoire"/>
  </r>
  <r>
    <d v="2026-02-16T00:00:00"/>
    <s v="Achat de carte de recharge Facture n°OCI-ABMALL.008.004806"/>
    <s v="Telephone"/>
    <s v="Management"/>
    <n v="20000"/>
    <n v="36.251586006887798"/>
    <n v="551.70000000000005"/>
    <x v="1"/>
    <s v="02/023"/>
    <s v="EAGLE CI"/>
    <s v="Pro Wildlife "/>
    <s v="Cote d'Ivoire"/>
  </r>
  <r>
    <d v="2026-02-16T00:00:00"/>
    <s v="Achat de carte de recharge Facture n°OCI-ABMALL.008.004806"/>
    <s v="Telephone"/>
    <s v="Investigation"/>
    <n v="10000"/>
    <n v="18.125793003443899"/>
    <n v="551.70000000000005"/>
    <x v="2"/>
    <s v="02/023"/>
    <s v="EAGLE CI"/>
    <s v="Pro Wildlife "/>
    <s v="Cote d'Ivoire"/>
  </r>
  <r>
    <d v="2026-02-16T00:00:00"/>
    <s v="Achat de carte de recharge Facture n°OCI-ABMALL.008.004806"/>
    <s v="Telephone"/>
    <s v="Legal"/>
    <n v="10000"/>
    <n v="18.125793003443899"/>
    <n v="551.70000000000005"/>
    <x v="3"/>
    <s v="02/023"/>
    <s v="EAGLE CI"/>
    <s v="Pro Wildlife "/>
    <s v="Cote d'Ivoire"/>
  </r>
  <r>
    <d v="2026-02-16T00:00:00"/>
    <s v="Reglement internet bureau Facture n°OCI-ABMALL.003.005090"/>
    <s v="Internet"/>
    <s v="Office"/>
    <n v="25000"/>
    <n v="45.31448250860975"/>
    <n v="551.70000000000005"/>
    <x v="4"/>
    <s v="02/024"/>
    <s v="EAGLE CI"/>
    <s v="Pro Wildlife "/>
    <s v="Cote d'Ivoire"/>
  </r>
  <r>
    <d v="2026-02-16T00:00:00"/>
    <s v="Bureau- WCF"/>
    <s v="Local Transport"/>
    <s v="Office"/>
    <n v="3000"/>
    <n v="5.4377379010331701"/>
    <n v="551.70000000000005"/>
    <x v="4"/>
    <s v="02/025"/>
    <s v="EAGLE CI"/>
    <s v="Pro Wildlife "/>
    <s v="Cote d'Ivoire"/>
  </r>
  <r>
    <d v="2026-02-16T00:00:00"/>
    <s v="WCF-Banque "/>
    <s v="Local Transport"/>
    <s v="Office"/>
    <n v="5000"/>
    <n v="9.0628965017219496"/>
    <n v="551.70000000000005"/>
    <x v="4"/>
    <s v="02/025"/>
    <s v="EAGLE CI"/>
    <s v="Pro Wildlife "/>
    <s v="Cote d'Ivoire"/>
  </r>
  <r>
    <d v="2026-02-16T00:00:00"/>
    <s v="Banque- Agence Orange "/>
    <s v="Local Transport"/>
    <s v="Office"/>
    <n v="5000"/>
    <n v="9.0628965017219496"/>
    <n v="551.70000000000005"/>
    <x v="4"/>
    <s v="02/025"/>
    <s v="EAGLE CI"/>
    <s v="Pro Wildlife "/>
    <s v="Cote d'Ivoire"/>
  </r>
  <r>
    <d v="2026-02-16T00:00:00"/>
    <s v="Agence Orange - Bureau"/>
    <s v="Local Transport"/>
    <s v="Office"/>
    <n v="1000"/>
    <n v="1.81257930034439"/>
    <n v="551.70000000000005"/>
    <x v="4"/>
    <s v="02/025"/>
    <s v="EAGLE CI"/>
    <s v="Pro Wildlife "/>
    <s v="Cote d'Ivoire"/>
  </r>
  <r>
    <d v="2026-02-16T00:00:00"/>
    <s v="Achat de carte de recharge Facture n°OCI-ABMALL.008.004806"/>
    <s v="Telephone"/>
    <s v="Office"/>
    <n v="10000"/>
    <n v="18.125793003443899"/>
    <n v="551.70000000000005"/>
    <x v="4"/>
    <s v="02/023"/>
    <s v="EAGLE CI"/>
    <s v="Pro Wildlife "/>
    <s v="Cote d'Ivoire"/>
  </r>
  <r>
    <d v="2026-02-16T00:00:00"/>
    <s v="Achat de carte de recharge Facture n°OCI-ABMALL.008.004806"/>
    <s v="Telephone"/>
    <s v="Investigation"/>
    <n v="10000"/>
    <n v="18.125793003443899"/>
    <n v="551.70000000000005"/>
    <x v="5"/>
    <s v="02/023"/>
    <s v="EAGLE CI"/>
    <s v="Pro Wildlife "/>
    <s v="Cote d'Ivoire"/>
  </r>
  <r>
    <d v="2026-02-16T00:00:00"/>
    <s v="Achat de carte de recharge Facture n°OCI-ABMALL.008.004806"/>
    <s v="Telephone"/>
    <s v="Investigation"/>
    <n v="10000"/>
    <n v="18.125793003443899"/>
    <n v="551.70000000000005"/>
    <x v="6"/>
    <s v="02/023"/>
    <s v="EAGLE CI"/>
    <s v="Pro Wildlife "/>
    <s v="Cote d'Ivoire"/>
  </r>
  <r>
    <d v="2026-02-16T00:00:00"/>
    <s v="Achat de carte de recharge Facture n°OCI-ABMALL.008.004806"/>
    <s v="Telephone"/>
    <s v="Investigation"/>
    <n v="10000"/>
    <n v="18.125793003443899"/>
    <n v="551.70000000000005"/>
    <x v="7"/>
    <s v="02/023"/>
    <s v="EAGLE CI"/>
    <s v="Pro Wildlife "/>
    <s v="Cote d'Ivoire"/>
  </r>
  <r>
    <d v="2026-02-16T00:00:00"/>
    <s v="Achat de carte de recharge Facture n°OCI-ABMALL.008.004806"/>
    <s v="Telephone"/>
    <s v="Media"/>
    <n v="10000"/>
    <n v="18.125793003443899"/>
    <n v="551.70000000000005"/>
    <x v="8"/>
    <s v="02/023"/>
    <s v="EAGLE CI"/>
    <s v="Pro Wildlife "/>
    <s v="Cote d'Ivoire"/>
  </r>
  <r>
    <d v="2026-02-17T00:00:00"/>
    <s v="Mission:3 Domicile-Treichville"/>
    <s v="Local Transport"/>
    <s v="Investigation"/>
    <n v="5000"/>
    <n v="9.0628965017219496"/>
    <n v="551.70000000000005"/>
    <x v="2"/>
    <s v="02/026"/>
    <s v="EAGLE CI"/>
    <s v="Pro Wildlife "/>
    <s v="Cote d'Ivoire"/>
  </r>
  <r>
    <d v="2026-02-17T00:00:00"/>
    <s v="Mission:3 Treichville-Siporex"/>
    <s v="Local Transport"/>
    <s v="Investigation"/>
    <n v="5000"/>
    <n v="9.0628965017219496"/>
    <n v="551.70000000000005"/>
    <x v="2"/>
    <s v="02/026"/>
    <s v="EAGLE CI"/>
    <s v="Pro Wildlife "/>
    <s v="Cote d'Ivoire"/>
  </r>
  <r>
    <d v="2026-02-17T00:00:00"/>
    <s v="Mission:3 Frais transport(cible)"/>
    <s v="Local Transport"/>
    <s v="Investigation"/>
    <n v="10000"/>
    <n v="18.125793003443899"/>
    <n v="551.70000000000005"/>
    <x v="2"/>
    <s v="02/026"/>
    <s v="EAGLE CI"/>
    <s v="Pro Wildlife "/>
    <s v="Cote d'Ivoire"/>
  </r>
  <r>
    <d v="2026-02-17T00:00:00"/>
    <s v="Mission:3 Achat conso cible(boissons et Nourriture)"/>
    <s v="Trust Building"/>
    <s v="Investigation"/>
    <n v="12000"/>
    <n v="21.75095160413268"/>
    <n v="551.70000000000005"/>
    <x v="2"/>
    <s v="02/026"/>
    <s v="EAGLE CI"/>
    <s v="Pro Wildlife "/>
    <s v="Cote d'Ivoire"/>
  </r>
  <r>
    <d v="2026-02-17T00:00:00"/>
    <s v="Achat de 4 Balances ( 4 X 800"/>
    <s v="Equipment"/>
    <s v="Investigation"/>
    <n v="32000"/>
    <n v="58.002537611020479"/>
    <n v="551.70000000000005"/>
    <x v="2"/>
    <s v="02/032"/>
    <s v="EAGLE CI"/>
    <s v="Pro Wildlife "/>
    <s v="Cote d'Ivoire"/>
  </r>
  <r>
    <d v="2026-02-17T00:00:00"/>
    <s v="Achat de power Bank"/>
    <s v="Equipment"/>
    <s v="Investigation"/>
    <n v="15000"/>
    <n v="27.188689505165847"/>
    <n v="551.70000000000005"/>
    <x v="2"/>
    <s v="02/032"/>
    <s v="EAGLE CI"/>
    <s v="Pro Wildlife "/>
    <s v="Cote d'Ivoire"/>
  </r>
  <r>
    <d v="2026-02-17T00:00:00"/>
    <s v="Mission 4 : Bingerville - gare"/>
    <s v="Local Transport"/>
    <s v="Investigation"/>
    <n v="8000"/>
    <n v="14.50063440275512"/>
    <n v="551.70000000000005"/>
    <x v="5"/>
    <s v="02/028"/>
    <s v="EAGLE CI"/>
    <s v="Pro Wildlife "/>
    <s v="Cote d'Ivoire"/>
  </r>
  <r>
    <d v="2026-02-17T00:00:00"/>
    <s v="Mission 4 : Abidjan -Bouaké"/>
    <s v="Intercity Transport"/>
    <s v="Investigation"/>
    <n v="6600"/>
    <n v="11.963023382272974"/>
    <n v="551.70000000000005"/>
    <x v="5"/>
    <s v="02/028"/>
    <s v="EAGLE CI"/>
    <s v="Pro Wildlife "/>
    <s v="Cote d'Ivoire"/>
  </r>
  <r>
    <d v="2026-02-17T00:00:00"/>
    <s v="Mission 4 : gare - hotel"/>
    <s v="Local Transport"/>
    <s v="Investigation"/>
    <n v="500"/>
    <n v="0.90628965017219498"/>
    <n v="551.70000000000005"/>
    <x v="5"/>
    <s v="02/028"/>
    <s v="EAGLE CI"/>
    <s v="Pro Wildlife "/>
    <s v="Cote d'Ivoire"/>
  </r>
  <r>
    <d v="2026-02-17T00:00:00"/>
    <s v="Mission 4 : hotel - restaurant"/>
    <s v="Local Transport"/>
    <s v="Investigation"/>
    <n v="300"/>
    <n v="0.54377379010331695"/>
    <n v="551.70000000000005"/>
    <x v="5"/>
    <s v="02/028"/>
    <s v="EAGLE CI"/>
    <s v="Pro Wildlife "/>
    <s v="Cote d'Ivoire"/>
  </r>
  <r>
    <d v="2026-02-17T00:00:00"/>
    <s v="Mission 4 : restaurant - hotel"/>
    <s v="Local Transport"/>
    <s v="Investigation"/>
    <n v="300"/>
    <n v="0.54377379010331695"/>
    <n v="551.70000000000005"/>
    <x v="5"/>
    <s v="02/028"/>
    <s v="EAGLE CI"/>
    <s v="Pro Wildlife "/>
    <s v="Cote d'Ivoire"/>
  </r>
  <r>
    <d v="2026-02-17T00:00:00"/>
    <s v="Mission 4 : hotel"/>
    <s v="Travel Subsistence "/>
    <s v="Investigation"/>
    <n v="13000"/>
    <n v="23.563530904477069"/>
    <n v="551.70000000000005"/>
    <x v="5"/>
    <s v="02/028"/>
    <s v="EAGLE CI"/>
    <s v="Pro Wildlife "/>
    <s v="Cote d'Ivoire"/>
  </r>
  <r>
    <d v="2026-02-17T00:00:00"/>
    <s v="Mission 4:Domicile-adjame"/>
    <s v="Local Transport"/>
    <s v="Investigation"/>
    <n v="5000"/>
    <n v="9.0628965017219496"/>
    <n v="551.70000000000005"/>
    <x v="6"/>
    <s v="02/030"/>
    <s v="EAGLE CI"/>
    <s v="Pro Wildlife "/>
    <s v="Cote d'Ivoire"/>
  </r>
  <r>
    <d v="2026-02-17T00:00:00"/>
    <s v="Mission 4:nourriture"/>
    <s v="Travel Subsistence "/>
    <s v="Investigation"/>
    <n v="5000"/>
    <n v="9.0628965017219496"/>
    <n v="551.70000000000005"/>
    <x v="6"/>
    <s v="02/030"/>
    <s v="EAGLE CI"/>
    <s v="Pro Wildlife "/>
    <s v="Cote d'Ivoire"/>
  </r>
  <r>
    <d v="2026-02-17T00:00:00"/>
    <s v="Mission 4:hotel"/>
    <s v="Travel Subsistence "/>
    <s v="Investigation"/>
    <n v="39000"/>
    <n v="70.690592713431201"/>
    <n v="551.70000000000005"/>
    <x v="6"/>
    <s v="02/030"/>
    <s v="EAGLE CI"/>
    <s v="Pro Wildlife "/>
    <s v="Cote d'Ivoire"/>
  </r>
  <r>
    <d v="2026-02-17T00:00:00"/>
    <s v="Mission 4:adjame-grand lahou"/>
    <s v="Local Transport"/>
    <s v="Investigation"/>
    <n v="2000"/>
    <n v="3.6251586006887799"/>
    <n v="551.70000000000005"/>
    <x v="6"/>
    <s v="02/030"/>
    <s v="EAGLE CI"/>
    <s v="Pro Wildlife "/>
    <s v="Cote d'Ivoire"/>
  </r>
  <r>
    <d v="2026-02-17T00:00:00"/>
    <s v="Mission 4:gare-hotel"/>
    <s v="Local Transport"/>
    <s v="Investigation"/>
    <n v="1000"/>
    <n v="1.81257930034439"/>
    <n v="551.70000000000005"/>
    <x v="6"/>
    <s v="02/030"/>
    <s v="EAGLE CI"/>
    <s v="Pro Wildlife "/>
    <s v="Cote d'Ivoire"/>
  </r>
  <r>
    <d v="2026-02-17T00:00:00"/>
    <s v="Mission 4:hotel-resto"/>
    <s v="Local Transport"/>
    <s v="Investigation"/>
    <n v="500"/>
    <n v="0.90628965017219498"/>
    <n v="551.70000000000005"/>
    <x v="6"/>
    <s v="02/030"/>
    <s v="EAGLE CI"/>
    <s v="Pro Wildlife "/>
    <s v="Cote d'Ivoire"/>
  </r>
  <r>
    <d v="2026-02-17T00:00:00"/>
    <s v="Mission 4:resto-hotel"/>
    <s v="Local Transport"/>
    <s v="Investigation"/>
    <n v="500"/>
    <n v="0.90628965017219498"/>
    <n v="551.70000000000005"/>
    <x v="6"/>
    <s v="02/030"/>
    <s v="EAGLE CI"/>
    <s v="Pro Wildlife "/>
    <s v="Cote d'Ivoire"/>
  </r>
  <r>
    <d v="2026-02-17T00:00:00"/>
    <s v="Mision03:domice -gare "/>
    <s v="Local Transport"/>
    <s v="Investigation"/>
    <n v="7000"/>
    <n v="12.688055102410729"/>
    <n v="551.70000000000005"/>
    <x v="7"/>
    <s v="02/029"/>
    <s v="EAGLE CI"/>
    <s v="Pro Wildlife "/>
    <s v="Cote d'Ivoire"/>
  </r>
  <r>
    <d v="2026-02-17T00:00:00"/>
    <s v="Mision03:Abidjan-tanda"/>
    <s v="Intercity Transport"/>
    <s v="Investigation"/>
    <n v="6000"/>
    <n v="10.87547580206634"/>
    <n v="551.70000000000005"/>
    <x v="7"/>
    <s v="02/029"/>
    <s v="EAGLE CI"/>
    <s v="Pro Wildlife "/>
    <s v="Cote d'Ivoire"/>
  </r>
  <r>
    <d v="2026-02-17T00:00:00"/>
    <s v="Mision03:transport local"/>
    <s v="Local Transport"/>
    <s v="Investigation"/>
    <n v="2000"/>
    <n v="3.6251586006887799"/>
    <n v="551.70000000000005"/>
    <x v="7"/>
    <s v="02/029"/>
    <s v="EAGLE CI"/>
    <s v="Pro Wildlife "/>
    <s v="Cote d'Ivoire"/>
  </r>
  <r>
    <d v="2026-02-17T00:00:00"/>
    <s v="Mision03:nourriture "/>
    <s v="Travel Subsistence "/>
    <s v="Investigation"/>
    <n v="5000"/>
    <n v="9.0628965017219496"/>
    <n v="551.70000000000005"/>
    <x v="7"/>
    <s v="02/029"/>
    <s v="EAGLE CI"/>
    <s v="Pro Wildlife "/>
    <s v="Cote d'Ivoire"/>
  </r>
  <r>
    <d v="2026-02-17T00:00:00"/>
    <s v="Mision03:hotel"/>
    <s v="Travel Subsistence "/>
    <s v="Investigation"/>
    <n v="13000"/>
    <n v="23.410768953718712"/>
    <n v="555.29999999999995"/>
    <x v="7"/>
    <s v="02/029"/>
    <s v="EAGLE CI"/>
    <s v="Pro Wildlife "/>
    <s v="Cote d'Ivoire"/>
  </r>
  <r>
    <d v="2026-02-17T00:00:00"/>
    <s v="Reglement Loyer mois de Fevrier 2026,cheque n°9547957"/>
    <s v="Rent &amp; Utilities"/>
    <s v="Office"/>
    <n v="500000"/>
    <n v="900.41419052764275"/>
    <n v="555.29999999999995"/>
    <x v="9"/>
    <s v="B02/002"/>
    <s v="EAGLE CI"/>
    <s v="Pro Wildlife "/>
    <s v="Cote d'Ivoire"/>
  </r>
  <r>
    <d v="2026-02-18T00:00:00"/>
    <s v="Mission:3 Port bouet 2-Carrefour zone "/>
    <s v="Local Transport"/>
    <s v="Investigation"/>
    <n v="2000"/>
    <n v="3.6251586006887799"/>
    <n v="551.70000000000005"/>
    <x v="2"/>
    <s v="02/034"/>
    <s v="EAGLE CI"/>
    <s v="Pro Wildlife "/>
    <s v="Cote d'Ivoire"/>
  </r>
  <r>
    <d v="2026-02-18T00:00:00"/>
    <s v="Mission:3 Carrefour zone-Anyama"/>
    <s v="Local Transport"/>
    <s v="Investigation"/>
    <n v="5000"/>
    <n v="9.0628965017219496"/>
    <n v="551.70000000000005"/>
    <x v="2"/>
    <s v="02/034"/>
    <s v="EAGLE CI"/>
    <s v="Pro Wildlife "/>
    <s v="Cote d'Ivoire"/>
  </r>
  <r>
    <d v="2026-02-18T00:00:00"/>
    <s v="Mission:3 Anyama-Domicile"/>
    <s v="Local Transport"/>
    <s v="Investigation"/>
    <n v="5000"/>
    <n v="9.0041419052764287"/>
    <n v="555.29999999999995"/>
    <x v="2"/>
    <s v="02/034"/>
    <s v="EAGLE CI"/>
    <s v="Pro Wildlife "/>
    <s v="Cote d'Ivoire"/>
  </r>
  <r>
    <d v="2026-02-18T00:00:00"/>
    <s v="Abobo-Bureau"/>
    <s v="Local Transport"/>
    <s v="Investigation"/>
    <n v="8000"/>
    <n v="14.406627048442285"/>
    <n v="555.29999999999995"/>
    <x v="2"/>
    <s v="02/027"/>
    <s v="EAGLE CI"/>
    <s v="Pro Wildlife "/>
    <s v="Cote d'Ivoire"/>
  </r>
  <r>
    <d v="2026-02-18T00:00:00"/>
    <s v="Bureau-Abobo"/>
    <s v="Local Transport"/>
    <s v="Investigation"/>
    <n v="8000"/>
    <n v="14.406627048442285"/>
    <n v="555.29999999999995"/>
    <x v="2"/>
    <s v="02/027"/>
    <s v="EAGLE CI"/>
    <s v="Pro Wildlife "/>
    <s v="Cote d'Ivoire"/>
  </r>
  <r>
    <d v="2026-02-18T00:00:00"/>
    <s v="Bureau - Agence wave "/>
    <s v="Local Transport"/>
    <s v="Office"/>
    <n v="1000"/>
    <n v="1.8008283810552856"/>
    <n v="555.29999999999995"/>
    <x v="4"/>
    <s v="02/036"/>
    <s v="EAGLE CI"/>
    <s v="Pro Wildlife "/>
    <s v="Cote d'Ivoire"/>
  </r>
  <r>
    <d v="2026-02-18T00:00:00"/>
    <s v="Agence wave - Bureau"/>
    <s v="Local Transport"/>
    <s v="Office"/>
    <n v="1000"/>
    <n v="1.8008283810552856"/>
    <n v="555.29999999999995"/>
    <x v="4"/>
    <s v="02/036"/>
    <s v="EAGLE CI"/>
    <s v="Pro Wildlife "/>
    <s v="Cote d'Ivoire"/>
  </r>
  <r>
    <d v="2026-02-18T00:00:00"/>
    <s v="Frais d'envoi wave à E04 "/>
    <s v="Transfer Fees"/>
    <s v="Office"/>
    <n v="500"/>
    <n v="0.90041419052764282"/>
    <n v="555.29999999999995"/>
    <x v="4"/>
    <s v="02/036"/>
    <s v="EAGLE CI"/>
    <s v="Pro Wildlife "/>
    <s v="Cote d'Ivoire"/>
  </r>
  <r>
    <d v="2026-02-18T00:00:00"/>
    <s v="Frais d'envoi wave à E15 "/>
    <s v="Transfer Fees"/>
    <s v="Office"/>
    <n v="500"/>
    <n v="0.90041419052764282"/>
    <n v="555.29999999999995"/>
    <x v="4"/>
    <s v="02/036"/>
    <s v="EAGLE CI"/>
    <s v="Pro Wildlife "/>
    <s v="Cote d'Ivoire"/>
  </r>
  <r>
    <d v="2026-02-18T00:00:00"/>
    <s v="Frais d'envoi Wave à E77 "/>
    <s v="Transfer Fees"/>
    <s v="Office"/>
    <n v="500"/>
    <n v="0.90041419052764282"/>
    <n v="555.29999999999995"/>
    <x v="4"/>
    <s v="02/036"/>
    <s v="EAGLE CI"/>
    <s v="Pro Wildlife "/>
    <s v="Cote d'Ivoire"/>
  </r>
  <r>
    <d v="2026-02-18T00:00:00"/>
    <s v="Frais d'envoi wave à E87 "/>
    <s v="Transfer Fees"/>
    <s v="Office"/>
    <n v="500"/>
    <n v="0.90041419052764282"/>
    <n v="555.29999999999995"/>
    <x v="4"/>
    <s v="02/036"/>
    <s v="EAGLE CI"/>
    <s v="Pro Wildlife "/>
    <s v="Cote d'Ivoire"/>
  </r>
  <r>
    <d v="2026-02-18T00:00:00"/>
    <s v="Mission 4 : nourriture"/>
    <s v="Travel Subsistence "/>
    <s v="Investigation"/>
    <n v="5000"/>
    <n v="9.0041419052764287"/>
    <n v="555.29999999999995"/>
    <x v="5"/>
    <s v="02/028"/>
    <s v="EAGLE CI"/>
    <s v="Pro Wildlife "/>
    <s v="Cote d'Ivoire"/>
  </r>
  <r>
    <d v="2026-02-18T00:00:00"/>
    <s v="Mission 4 : hotel - Olam"/>
    <s v="Local Transport"/>
    <s v="Investigation"/>
    <n v="500"/>
    <n v="0.90041419052764282"/>
    <n v="555.29999999999995"/>
    <x v="5"/>
    <s v="02/028"/>
    <s v="EAGLE CI"/>
    <s v="Pro Wildlife "/>
    <s v="Cote d'Ivoire"/>
  </r>
  <r>
    <d v="2026-02-18T00:00:00"/>
    <s v="Mission 4 : Olam - gare de djebonoua"/>
    <s v="Local Transport"/>
    <s v="Investigation"/>
    <n v="1000"/>
    <n v="1.8008283810552856"/>
    <n v="555.29999999999995"/>
    <x v="5"/>
    <s v="02/028"/>
    <s v="EAGLE CI"/>
    <s v="Pro Wildlife "/>
    <s v="Cote d'Ivoire"/>
  </r>
  <r>
    <d v="2026-02-18T00:00:00"/>
    <s v="Mission 4 : Bouaké - Djebonoua"/>
    <s v="Local Transport"/>
    <s v="Investigation"/>
    <n v="500"/>
    <n v="0.90041419052764282"/>
    <n v="555.29999999999995"/>
    <x v="5"/>
    <s v="02/028"/>
    <s v="EAGLE CI"/>
    <s v="Pro Wildlife "/>
    <s v="Cote d'Ivoire"/>
  </r>
  <r>
    <d v="2026-02-18T00:00:00"/>
    <s v="Mission 4 : Sortie de ville - gare"/>
    <s v="Local Transport"/>
    <s v="Investigation"/>
    <n v="400"/>
    <n v="0.72033135242211421"/>
    <n v="555.29999999999995"/>
    <x v="5"/>
    <s v="02/028"/>
    <s v="EAGLE CI"/>
    <s v="Pro Wildlife "/>
    <s v="Cote d'Ivoire"/>
  </r>
  <r>
    <d v="2026-02-18T00:00:00"/>
    <s v="Mission 4 : Djebonoua - Bouaké"/>
    <s v="Local Transport"/>
    <s v="Investigation"/>
    <n v="1000"/>
    <n v="1.8008283810552856"/>
    <n v="555.29999999999995"/>
    <x v="5"/>
    <s v="02/028"/>
    <s v="EAGLE CI"/>
    <s v="Pro Wildlife "/>
    <s v="Cote d'Ivoire"/>
  </r>
  <r>
    <d v="2026-02-18T00:00:00"/>
    <s v="Mission 4 : gare - hotel"/>
    <s v="Local Transport"/>
    <s v="Investigation"/>
    <n v="400"/>
    <n v="0.72033135242211421"/>
    <n v="555.29999999999995"/>
    <x v="5"/>
    <s v="02/028"/>
    <s v="EAGLE CI"/>
    <s v="Pro Wildlife "/>
    <s v="Cote d'Ivoire"/>
  </r>
  <r>
    <d v="2026-02-18T00:00:00"/>
    <s v="Mission 4 : hotel - restaurant"/>
    <s v="Local Transport"/>
    <s v="Investigation"/>
    <n v="300"/>
    <n v="0.54024851431658572"/>
    <n v="555.29999999999995"/>
    <x v="5"/>
    <s v="02/028"/>
    <s v="EAGLE CI"/>
    <s v="Pro Wildlife "/>
    <s v="Cote d'Ivoire"/>
  </r>
  <r>
    <d v="2026-02-18T00:00:00"/>
    <s v="Mission 4 : restaurant - hotel"/>
    <s v="Local Transport"/>
    <s v="Investigation"/>
    <n v="300"/>
    <n v="0.54024851431658572"/>
    <n v="555.29999999999995"/>
    <x v="5"/>
    <s v="02/028"/>
    <s v="EAGLE CI"/>
    <s v="Pro Wildlife "/>
    <s v="Cote d'Ivoire"/>
  </r>
  <r>
    <d v="2026-02-18T00:00:00"/>
    <s v="Mission 4 : nourriture"/>
    <s v="Travel Subsistence "/>
    <s v="Investigation"/>
    <n v="5000"/>
    <n v="9.0041419052764287"/>
    <n v="555.29999999999995"/>
    <x v="5"/>
    <s v="02/028"/>
    <s v="EAGLE CI"/>
    <s v="Pro Wildlife "/>
    <s v="Cote d'Ivoire"/>
  </r>
  <r>
    <d v="2026-02-18T00:00:00"/>
    <s v="Mission 4 : Achat de nourriture pour cible"/>
    <s v="Trust Building"/>
    <s v="Investigation"/>
    <n v="3000"/>
    <n v="5.4024851431658565"/>
    <n v="555.29999999999995"/>
    <x v="5"/>
    <s v="02/028"/>
    <s v="EAGLE CI"/>
    <s v="Pro Wildlife "/>
    <s v="Cote d'Ivoire"/>
  </r>
  <r>
    <d v="2026-02-18T00:00:00"/>
    <s v="Mission 4:hotel-gare kpanda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8T00:00:00"/>
    <s v="Mission 4:grand lahou-lahou kpanda"/>
    <s v="Local Transport"/>
    <s v="Investigation"/>
    <n v="5000"/>
    <n v="9.0041419052764287"/>
    <n v="555.29999999999995"/>
    <x v="6"/>
    <s v="02/030"/>
    <s v="EAGLE CI"/>
    <s v="Pro Wildlife "/>
    <s v="Cote d'Ivoire"/>
  </r>
  <r>
    <d v="2026-02-18T00:00:00"/>
    <s v="Mission 4:lahou kpanda-grand lahou"/>
    <s v="Local Transport"/>
    <s v="Investigation"/>
    <n v="5000"/>
    <n v="9.0041419052764287"/>
    <n v="555.29999999999995"/>
    <x v="6"/>
    <s v="02/030"/>
    <s v="EAGLE CI"/>
    <s v="Pro Wildlife "/>
    <s v="Cote d'Ivoire"/>
  </r>
  <r>
    <d v="2026-02-18T00:00:00"/>
    <s v="Mission 4:GARE-hotel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8T00:00:00"/>
    <s v="Mission 4:nourriture"/>
    <s v="Travel Subsistence "/>
    <s v="Investigation"/>
    <n v="5000"/>
    <n v="9.0041419052764287"/>
    <n v="555.29999999999995"/>
    <x v="6"/>
    <s v="02/030"/>
    <s v="EAGLE CI"/>
    <s v="Pro Wildlife "/>
    <s v="Cote d'Ivoire"/>
  </r>
  <r>
    <d v="2026-02-18T00:00:00"/>
    <s v="Mission 4:hotel -marche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8T00:00:00"/>
    <s v="Mission 4:marche-resto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8T00:00:00"/>
    <s v="Mission 4:resto-hotel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8T00:00:00"/>
    <s v="Mision03:hotel"/>
    <s v="Travel Subsistence "/>
    <s v="Investigation"/>
    <n v="13000"/>
    <n v="23.410768953718712"/>
    <n v="555.29999999999995"/>
    <x v="7"/>
    <s v="02/029"/>
    <s v="EAGLE CI"/>
    <s v="Pro Wildlife "/>
    <s v="Cote d'Ivoire"/>
  </r>
  <r>
    <d v="2026-02-18T00:00:00"/>
    <s v="Mision03:Achat de nourriture pour cible"/>
    <s v="Trust Building"/>
    <s v="Investigation"/>
    <n v="6000"/>
    <n v="10.804970286331713"/>
    <n v="555.29999999999995"/>
    <x v="7"/>
    <s v="02/029"/>
    <s v="EAGLE CI"/>
    <s v="Pro Wildlife "/>
    <s v="Cote d'Ivoire"/>
  </r>
  <r>
    <d v="2026-02-18T00:00:00"/>
    <s v="Mission 03 : Transport pour  cible"/>
    <s v="Local Transport"/>
    <s v="Investigation"/>
    <n v="10000"/>
    <n v="18.008283810552857"/>
    <n v="555.29999999999995"/>
    <x v="7"/>
    <s v="02/029"/>
    <s v="EAGLE CI"/>
    <s v="Pro Wildlife "/>
    <s v="Cote d'Ivoire"/>
  </r>
  <r>
    <d v="2026-02-18T00:00:00"/>
    <s v="Missin03:Nourriture"/>
    <s v="Travel Subsistence "/>
    <s v="Investigation"/>
    <n v="5000"/>
    <n v="9.0041419052764287"/>
    <n v="555.29999999999995"/>
    <x v="7"/>
    <s v="02/029"/>
    <s v="EAGLE CI"/>
    <s v="Pro Wildlife "/>
    <s v="Cote d'Ivoire"/>
  </r>
  <r>
    <d v="2026-02-18T00:00:00"/>
    <s v="Missin03:Transport Local"/>
    <s v="Local Transport"/>
    <s v="Investigation"/>
    <n v="2000"/>
    <n v="3.6016567621105713"/>
    <n v="555.29999999999995"/>
    <x v="7"/>
    <s v="02/029"/>
    <s v="EAGLE CI"/>
    <s v="Pro Wildlife "/>
    <s v="Cote d'Ivoire"/>
  </r>
  <r>
    <d v="2026-02-19T00:00:00"/>
    <s v="Mission:4 Domicile-Gare"/>
    <s v="Local Transport"/>
    <s v="Investigation"/>
    <n v="5000"/>
    <n v="9.0041419052764287"/>
    <n v="555.29999999999995"/>
    <x v="2"/>
    <s v="02/027"/>
    <s v="EAGLE CI"/>
    <s v="Pro Wildlife "/>
    <s v="Cote d'Ivoire"/>
  </r>
  <r>
    <d v="2026-02-19T00:00:00"/>
    <s v="Mission:4 Abidjan-Jacqueville "/>
    <s v="Intercity Transport"/>
    <s v="Investigation"/>
    <n v="2000"/>
    <n v="3.6016567621105713"/>
    <n v="555.29999999999995"/>
    <x v="2"/>
    <s v="02/027"/>
    <s v="EAGLE CI"/>
    <s v="Pro Wildlife "/>
    <s v="Cote d'Ivoire"/>
  </r>
  <r>
    <d v="2026-02-19T00:00:00"/>
    <s v="Mission:4 Nourriture "/>
    <s v="Travel Subsistence "/>
    <s v="Investigation"/>
    <n v="5000"/>
    <n v="9.0041419052764287"/>
    <n v="555.29999999999995"/>
    <x v="2"/>
    <s v="02/027"/>
    <s v="EAGLE CI"/>
    <s v="Pro Wildlife "/>
    <s v="Cote d'Ivoire"/>
  </r>
  <r>
    <d v="2026-02-19T00:00:00"/>
    <s v="Mission:4 Gare-Marche"/>
    <s v="Local Transport"/>
    <s v="Investigation"/>
    <n v="500"/>
    <n v="0.90041419052764282"/>
    <n v="555.29999999999995"/>
    <x v="2"/>
    <s v="02/027"/>
    <s v="EAGLE CI"/>
    <s v="Pro Wildlife "/>
    <s v="Cote d'Ivoire"/>
  </r>
  <r>
    <d v="2026-02-19T00:00:00"/>
    <s v="Mission:4 crédit appel(cible)"/>
    <s v="Trust Building"/>
    <s v="Investigation"/>
    <n v="2000"/>
    <n v="3.6016567621105713"/>
    <n v="555.29999999999995"/>
    <x v="2"/>
    <s v="02/027"/>
    <s v="EAGLE CI"/>
    <s v="Pro Wildlife "/>
    <s v="Cote d'Ivoire"/>
  </r>
  <r>
    <d v="2026-02-19T00:00:00"/>
    <s v="Mission:4 Marche-Gare"/>
    <s v="Local Transport"/>
    <s v="Investigation"/>
    <n v="500"/>
    <n v="0.90041419052764282"/>
    <n v="555.29999999999995"/>
    <x v="2"/>
    <s v="02/027"/>
    <s v="EAGLE CI"/>
    <s v="Pro Wildlife "/>
    <s v="Cote d'Ivoire"/>
  </r>
  <r>
    <d v="2026-02-19T00:00:00"/>
    <s v="Mission:4 Jacqueville-Abidjan"/>
    <s v="Intercity Transport"/>
    <s v="Investigation"/>
    <n v="2000"/>
    <n v="3.6016567621105713"/>
    <n v="555.29999999999995"/>
    <x v="2"/>
    <s v="02/027"/>
    <s v="EAGLE CI"/>
    <s v="Pro Wildlife "/>
    <s v="Cote d'Ivoire"/>
  </r>
  <r>
    <d v="2026-02-19T00:00:00"/>
    <s v="Mission:4 Abj yop-Domicile"/>
    <s v="Local Transport"/>
    <s v="Investigation"/>
    <n v="5000"/>
    <n v="9.0041419052764287"/>
    <n v="555.29999999999995"/>
    <x v="2"/>
    <s v="02/027"/>
    <s v="EAGLE CI"/>
    <s v="Pro Wildlife "/>
    <s v="Cote d'Ivoire"/>
  </r>
  <r>
    <d v="2026-02-19T00:00:00"/>
    <s v="Domicile - Yopougon Saint André"/>
    <s v="Local Transport"/>
    <s v="Legal"/>
    <n v="4000"/>
    <n v="7.2033135242211426"/>
    <n v="555.29999999999995"/>
    <x v="3"/>
    <s v="02/035"/>
    <s v="EAGLE CI"/>
    <s v="Pro Wildlife "/>
    <s v="Cote d'Ivoire"/>
  </r>
  <r>
    <d v="2026-02-19T00:00:00"/>
    <s v="Achat de boissons répérage"/>
    <s v="Travel Subsistence "/>
    <s v="Legal"/>
    <n v="4000"/>
    <n v="7.2033135242211426"/>
    <n v="555.29999999999995"/>
    <x v="3"/>
    <s v="02/035"/>
    <s v="EAGLE CI"/>
    <s v="Pro Wildlife "/>
    <s v="Cote d'Ivoire"/>
  </r>
  <r>
    <d v="2026-02-19T00:00:00"/>
    <s v="Yopougon Saint André - Domicile"/>
    <s v="Local Transport"/>
    <s v="Legal"/>
    <n v="4000"/>
    <n v="7.2033135242211426"/>
    <n v="555.29999999999995"/>
    <x v="3"/>
    <s v="02/035"/>
    <s v="EAGLE CI"/>
    <s v="Pro Wildlife "/>
    <s v="Cote d'Ivoire"/>
  </r>
  <r>
    <d v="2026-02-19T00:00:00"/>
    <s v="Mission 4 : hotel -gare de Mbahiakro"/>
    <s v="Local Transport"/>
    <s v="Investigation"/>
    <n v="500"/>
    <n v="0.90041419052764282"/>
    <n v="555.29999999999995"/>
    <x v="5"/>
    <s v="02/028"/>
    <s v="EAGLE CI"/>
    <s v="Pro Wildlife "/>
    <s v="Cote d'Ivoire"/>
  </r>
  <r>
    <d v="2026-02-19T00:00:00"/>
    <s v="Mission 4 : Bouaké - Mbahiakro"/>
    <s v="Local Transport"/>
    <s v="Investigation"/>
    <n v="2000"/>
    <n v="3.6016567621105713"/>
    <n v="555.29999999999995"/>
    <x v="5"/>
    <s v="02/028"/>
    <s v="EAGLE CI"/>
    <s v="Pro Wildlife "/>
    <s v="Cote d'Ivoire"/>
  </r>
  <r>
    <d v="2026-02-19T00:00:00"/>
    <s v="Mission 4 : Mbahiakro - Bouaké"/>
    <s v="Local Transport"/>
    <s v="Investigation"/>
    <n v="2000"/>
    <n v="3.6016567621105713"/>
    <n v="555.29999999999995"/>
    <x v="5"/>
    <s v="02/028"/>
    <s v="EAGLE CI"/>
    <s v="Pro Wildlife "/>
    <s v="Cote d'Ivoire"/>
  </r>
  <r>
    <d v="2026-02-19T00:00:00"/>
    <s v="Mission 4 : gare - hotel"/>
    <s v="Local Transport"/>
    <s v="Investigation"/>
    <n v="500"/>
    <n v="0.90041419052764282"/>
    <n v="555.29999999999995"/>
    <x v="5"/>
    <s v="02/028"/>
    <s v="EAGLE CI"/>
    <s v="Pro Wildlife "/>
    <s v="Cote d'Ivoire"/>
  </r>
  <r>
    <d v="2026-02-19T00:00:00"/>
    <s v="Mission 4 : hotel - restaurant"/>
    <s v="Local Transport"/>
    <s v="Investigation"/>
    <n v="300"/>
    <n v="0.54024851431658572"/>
    <n v="555.29999999999995"/>
    <x v="5"/>
    <s v="02/028"/>
    <s v="EAGLE CI"/>
    <s v="Pro Wildlife "/>
    <s v="Cote d'Ivoire"/>
  </r>
  <r>
    <d v="2026-02-19T00:00:00"/>
    <s v="Mission 4 : restaurant - hotel"/>
    <s v="Local Transport"/>
    <s v="Investigation"/>
    <n v="300"/>
    <n v="0.54024851431658572"/>
    <n v="555.29999999999995"/>
    <x v="5"/>
    <s v="02/028"/>
    <s v="EAGLE CI"/>
    <s v="Pro Wildlife "/>
    <s v="Cote d'Ivoire"/>
  </r>
  <r>
    <d v="2026-02-19T00:00:00"/>
    <s v="Mission 4 : hotel"/>
    <s v="Travel Subsistence "/>
    <s v="Investigation"/>
    <n v="13000"/>
    <n v="23.410768953718712"/>
    <n v="555.29999999999995"/>
    <x v="5"/>
    <s v="02/028"/>
    <s v="EAGLE CI"/>
    <s v="Pro Wildlife "/>
    <s v="Cote d'Ivoire"/>
  </r>
  <r>
    <d v="2026-02-19T00:00:00"/>
    <s v="Mission 4 : nourriture"/>
    <s v="Travel Subsistence "/>
    <s v="Investigation"/>
    <n v="5000"/>
    <n v="9.0041419052764287"/>
    <n v="555.29999999999995"/>
    <x v="5"/>
    <s v="02/028"/>
    <s v="EAGLE CI"/>
    <s v="Pro Wildlife "/>
    <s v="Cote d'Ivoire"/>
  </r>
  <r>
    <d v="2026-02-19T00:00:00"/>
    <s v="Mission 4 : Achat de nourriture pour cible"/>
    <s v="Trust Building"/>
    <s v="Investigation"/>
    <n v="2000"/>
    <n v="3.6016567621105713"/>
    <n v="555.29999999999995"/>
    <x v="5"/>
    <s v="02/028"/>
    <s v="EAGLE CI"/>
    <s v="Pro Wildlife "/>
    <s v="Cote d'Ivoire"/>
  </r>
  <r>
    <d v="2026-02-19T00:00:00"/>
    <s v="Mission 4:hotel-gare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9T00:00:00"/>
    <s v="Mission 4:grand lahou-carrefour jacqueville"/>
    <s v="Local Transport"/>
    <s v="Investigation"/>
    <n v="2000"/>
    <n v="3.6016567621105713"/>
    <n v="555.29999999999995"/>
    <x v="6"/>
    <s v="02/030"/>
    <s v="EAGLE CI"/>
    <s v="Pro Wildlife "/>
    <s v="Cote d'Ivoire"/>
  </r>
  <r>
    <d v="2026-02-19T00:00:00"/>
    <s v="Mission 4:carrefour jacqueville-jacqueville"/>
    <s v="Local Transport"/>
    <s v="Investigation"/>
    <n v="1000"/>
    <n v="1.8008283810552856"/>
    <n v="555.29999999999995"/>
    <x v="6"/>
    <s v="02/030"/>
    <s v="EAGLE CI"/>
    <s v="Pro Wildlife "/>
    <s v="Cote d'Ivoire"/>
  </r>
  <r>
    <d v="2026-02-19T00:00:00"/>
    <s v="Mission 4:nourriture"/>
    <s v="Travel Subsistence "/>
    <s v="Investigation"/>
    <n v="5000"/>
    <n v="9.0041419052764287"/>
    <n v="555.29999999999995"/>
    <x v="6"/>
    <s v="02/030"/>
    <s v="EAGLE CI"/>
    <s v="Pro Wildlife "/>
    <s v="Cote d'Ivoire"/>
  </r>
  <r>
    <d v="2026-02-19T00:00:00"/>
    <s v="Mission 4:gare-marche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9T00:00:00"/>
    <s v="Mission 4:jacqueville-addah"/>
    <s v="Local Transport"/>
    <s v="Investigation"/>
    <n v="4000"/>
    <n v="7.2033135242211426"/>
    <n v="555.29999999999995"/>
    <x v="6"/>
    <s v="02/030"/>
    <s v="EAGLE CI"/>
    <s v="Pro Wildlife "/>
    <s v="Cote d'Ivoire"/>
  </r>
  <r>
    <d v="2026-02-19T00:00:00"/>
    <s v="Mission 4:addah-jacqueville"/>
    <s v="Local Transport"/>
    <s v="Investigation"/>
    <n v="4000"/>
    <n v="7.2033135242211426"/>
    <n v="555.29999999999995"/>
    <x v="6"/>
    <s v="02/030"/>
    <s v="EAGLE CI"/>
    <s v="Pro Wildlife "/>
    <s v="Cote d'Ivoire"/>
  </r>
  <r>
    <d v="2026-02-19T00:00:00"/>
    <s v="Mission 4:marche-hotel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9T00:00:00"/>
    <s v="Mission 4:hotel-la rue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9T00:00:00"/>
    <s v="Mission 4:la rue -resto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9T00:00:00"/>
    <s v="Mission 4:resto-hotel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19T00:00:00"/>
    <s v="Missin03:Tanda-aniblegrou "/>
    <s v="Local Transport"/>
    <s v="Investigation"/>
    <n v="4000"/>
    <n v="7.2033135242211426"/>
    <n v="555.29999999999995"/>
    <x v="7"/>
    <s v="02/029"/>
    <s v="EAGLE CI"/>
    <s v="Pro Wildlife "/>
    <s v="Cote d'Ivoire"/>
  </r>
  <r>
    <d v="2026-02-19T00:00:00"/>
    <s v="Missin03:Nourriture"/>
    <s v="Travel Subsistence "/>
    <s v="Investigation"/>
    <n v="5000"/>
    <n v="9.0041419052764287"/>
    <n v="555.29999999999995"/>
    <x v="7"/>
    <s v="02/029"/>
    <s v="EAGLE CI"/>
    <s v="Pro Wildlife "/>
    <s v="Cote d'Ivoire"/>
  </r>
  <r>
    <d v="2026-02-19T00:00:00"/>
    <s v="Missin03:Achat de nourriture et Boisson pour cible"/>
    <s v="Trust Building"/>
    <s v="Investigation"/>
    <n v="7000"/>
    <n v="12.605798667386999"/>
    <n v="555.29999999999995"/>
    <x v="7"/>
    <s v="02/029"/>
    <s v="EAGLE CI"/>
    <s v="Pro Wildlife "/>
    <s v="Cote d'Ivoire"/>
  </r>
  <r>
    <d v="2026-02-19T00:00:00"/>
    <s v="Missin03:Transport local"/>
    <s v="Local Transport"/>
    <s v="Investigation"/>
    <n v="2000"/>
    <n v="3.6016567621105713"/>
    <n v="555.29999999999995"/>
    <x v="7"/>
    <s v="02/029"/>
    <s v="EAGLE CI"/>
    <s v="Pro Wildlife "/>
    <s v="Cote d'Ivoire"/>
  </r>
  <r>
    <d v="2026-02-19T00:00:00"/>
    <s v="Missin03:Agniblegrou-abidjan"/>
    <s v="Intercity Transport"/>
    <s v="Investigation"/>
    <n v="5000"/>
    <n v="9.0041419052764287"/>
    <n v="555.29999999999995"/>
    <x v="7"/>
    <s v="02/029"/>
    <s v="EAGLE CI"/>
    <s v="Pro Wildlife "/>
    <s v="Cote d'Ivoire"/>
  </r>
  <r>
    <d v="2026-02-19T00:00:00"/>
    <s v="Missin03:gare-domicle "/>
    <s v="Local Transport"/>
    <s v="Investigation"/>
    <n v="10000"/>
    <n v="18.008283810552857"/>
    <n v="555.29999999999995"/>
    <x v="7"/>
    <s v="02/029"/>
    <s v="EAGLE CI"/>
    <s v="Pro Wildlife "/>
    <s v="Cote d'Ivoire"/>
  </r>
  <r>
    <d v="2026-02-20T00:00:00"/>
    <s v="Mission:4 Domicile-Marcory"/>
    <s v="Local Transport"/>
    <s v="Investigation"/>
    <n v="6000"/>
    <n v="10.804970286331713"/>
    <n v="555.29999999999995"/>
    <x v="2"/>
    <s v="02/027"/>
    <s v="EAGLE CI"/>
    <s v="Pro Wildlife "/>
    <s v="Cote d'Ivoire"/>
  </r>
  <r>
    <d v="2026-02-20T00:00:00"/>
    <s v="Mission:4 Achat de kit ramadan(cible)"/>
    <s v="Trust Building"/>
    <s v="Investigation"/>
    <n v="5000"/>
    <n v="9.0041419052764287"/>
    <n v="555.29999999999995"/>
    <x v="2"/>
    <s v="02/027"/>
    <s v="EAGLE CI"/>
    <s v="Pro Wildlife "/>
    <s v="Cote d'Ivoire"/>
  </r>
  <r>
    <d v="2026-02-20T00:00:00"/>
    <s v="Mission:4 Marcory-Domicile"/>
    <s v="Local Transport"/>
    <s v="Investigation"/>
    <n v="6000"/>
    <n v="10.804970286331713"/>
    <n v="555.29999999999995"/>
    <x v="2"/>
    <s v="02/027"/>
    <s v="EAGLE CI"/>
    <s v="Pro Wildlife "/>
    <s v="Cote d'Ivoire"/>
  </r>
  <r>
    <d v="2026-02-20T00:00:00"/>
    <s v="Mission 4 : hotel - gare"/>
    <s v="Local Transport"/>
    <s v="Investigation"/>
    <n v="500"/>
    <n v="0.90041419052764282"/>
    <n v="555.29999999999995"/>
    <x v="5"/>
    <s v="02/028"/>
    <s v="EAGLE CI"/>
    <s v="Pro Wildlife "/>
    <s v="Cote d'Ivoire"/>
  </r>
  <r>
    <d v="2026-02-20T00:00:00"/>
    <s v="Mission 4 : Bouaké - Abidjan"/>
    <s v="Intercity Transport"/>
    <s v="Investigation"/>
    <n v="6600"/>
    <n v="11.885467314964885"/>
    <n v="555.29999999999995"/>
    <x v="5"/>
    <s v="02/028"/>
    <s v="EAGLE CI"/>
    <s v="Pro Wildlife "/>
    <s v="Cote d'Ivoire"/>
  </r>
  <r>
    <d v="2026-02-20T00:00:00"/>
    <s v="Mission 4 : Yopougon - domicile"/>
    <s v="Local Transport"/>
    <s v="Investigation"/>
    <n v="8000"/>
    <n v="14.406627048442285"/>
    <n v="555.29999999999995"/>
    <x v="5"/>
    <s v="02/028"/>
    <s v="EAGLE CI"/>
    <s v="Pro Wildlife "/>
    <s v="Cote d'Ivoire"/>
  </r>
  <r>
    <d v="2026-02-20T00:00:00"/>
    <s v="Mission 4 : nourriture"/>
    <s v="Travel Subsistence "/>
    <s v="Investigation"/>
    <n v="5000"/>
    <n v="9.0041419052764287"/>
    <n v="555.29999999999995"/>
    <x v="5"/>
    <s v="02/028"/>
    <s v="EAGLE CI"/>
    <s v="Pro Wildlife "/>
    <s v="Cote d'Ivoire"/>
  </r>
  <r>
    <d v="2026-02-20T00:00:00"/>
    <s v="Mission 4:nourriture"/>
    <s v="Travel Subsistence "/>
    <s v="Investigation"/>
    <n v="5000"/>
    <n v="9.0041419052764287"/>
    <n v="555.29999999999995"/>
    <x v="6"/>
    <s v="02/030"/>
    <s v="EAGLE CI"/>
    <s v="Pro Wildlife "/>
    <s v="Cote d'Ivoire"/>
  </r>
  <r>
    <d v="2026-02-20T00:00:00"/>
    <s v="Mission 4:hotel-gare"/>
    <s v="Local Transport"/>
    <s v="Investigation"/>
    <n v="500"/>
    <n v="0.90041419052764282"/>
    <n v="555.29999999999995"/>
    <x v="6"/>
    <s v="02/030"/>
    <s v="EAGLE CI"/>
    <s v="Pro Wildlife "/>
    <s v="Cote d'Ivoire"/>
  </r>
  <r>
    <d v="2026-02-20T00:00:00"/>
    <s v="Mission 4:jacqueville-abidjan"/>
    <s v="Local Transport"/>
    <s v="Investigation"/>
    <n v="1500"/>
    <n v="2.7012425715829282"/>
    <n v="555.29999999999995"/>
    <x v="6"/>
    <s v="02/030"/>
    <s v="EAGLE CI"/>
    <s v="Pro Wildlife "/>
    <s v="Cote d'Ivoire"/>
  </r>
  <r>
    <d v="2026-02-20T00:00:00"/>
    <s v="Mission 4:yopougon-domicile"/>
    <s v="Local Transport"/>
    <s v="Investigation"/>
    <n v="6000"/>
    <n v="10.804970286331713"/>
    <n v="555.29999999999995"/>
    <x v="6"/>
    <s v="02/030"/>
    <s v="EAGLE CI"/>
    <s v="Pro Wildlife "/>
    <s v="Cote d'Ivoire"/>
  </r>
  <r>
    <d v="2026-02-20T00:00:00"/>
    <s v="Mission 4:Achat de nourriture et boisson pour cible "/>
    <s v="Trust Building"/>
    <s v="Investigation"/>
    <n v="7000"/>
    <n v="12.605798667386999"/>
    <n v="555.29999999999995"/>
    <x v="6"/>
    <s v="02/030"/>
    <s v="EAGLE CI"/>
    <s v="Pro Wildlife "/>
    <s v="Cote d'Ivoire"/>
  </r>
  <r>
    <d v="2026-02-23T00:00:00"/>
    <s v="Bingerville-Yopougon st Andre"/>
    <s v="Local Transport"/>
    <s v="Office"/>
    <n v="4000"/>
    <n v="7.2033135242211426"/>
    <n v="555.29999999999995"/>
    <x v="0"/>
    <s v="02/039"/>
    <s v="EAGLE CI"/>
    <s v="Pro Wildlife "/>
    <s v="Cote d'Ivoire"/>
  </r>
  <r>
    <d v="2026-02-23T00:00:00"/>
    <s v="Bureau-Yopougon"/>
    <s v="Local Transport"/>
    <s v="Investigation"/>
    <n v="3000"/>
    <n v="5.4024851431658565"/>
    <n v="555.29999999999995"/>
    <x v="2"/>
    <s v="02/037"/>
    <s v="EAGLE CI"/>
    <s v="Pro Wildlife "/>
    <s v="Cote d'Ivoire"/>
  </r>
  <r>
    <d v="2026-02-23T00:00:00"/>
    <s v="Yopougon-Bureau"/>
    <s v="Local Transport"/>
    <s v="Investigation"/>
    <n v="3000"/>
    <n v="5.4024851431658565"/>
    <n v="555.29999999999995"/>
    <x v="2"/>
    <s v="02/037"/>
    <s v="EAGLE CI"/>
    <s v="Pro Wildlife "/>
    <s v="Cote d'Ivoire"/>
  </r>
  <r>
    <d v="2026-02-23T00:00:00"/>
    <s v="Domicile - Yopougon Saint André"/>
    <s v="Local Transport"/>
    <s v="Legal"/>
    <n v="1000"/>
    <n v="1.8008283810552856"/>
    <n v="555.29999999999995"/>
    <x v="3"/>
    <s v="02/040"/>
    <s v="EAGLE CI"/>
    <s v="Pro Wildlife "/>
    <s v="Cote d'Ivoire"/>
  </r>
  <r>
    <d v="2026-02-23T00:00:00"/>
    <s v="Yopougon Saint André - Bureau"/>
    <s v="Local Transport"/>
    <s v="Legal"/>
    <n v="6000"/>
    <n v="10.804970286331713"/>
    <n v="555.29999999999995"/>
    <x v="3"/>
    <s v="02/040"/>
    <s v="EAGLE CI"/>
    <s v="Pro Wildlife "/>
    <s v="Cote d'Ivoire"/>
  </r>
  <r>
    <d v="2026-02-23T00:00:00"/>
    <s v="Domicile-Yopougon"/>
    <s v="Local Transport"/>
    <s v="Investigation"/>
    <n v="5000"/>
    <n v="9.0041419052764287"/>
    <n v="555.29999999999995"/>
    <x v="8"/>
    <s v="02/038"/>
    <s v="EAGLE CI"/>
    <s v="Pro Wildlife "/>
    <s v="Cote d'Ivoire"/>
  </r>
  <r>
    <d v="2026-02-23T00:00:00"/>
    <s v="Yopougon-UCT"/>
    <s v="Local Transport"/>
    <s v="Investigation"/>
    <n v="9000"/>
    <n v="16.207455429497571"/>
    <n v="555.29999999999995"/>
    <x v="8"/>
    <s v="02/038"/>
    <s v="EAGLE CI"/>
    <s v="Pro Wildlife "/>
    <s v="Cote d'Ivoire"/>
  </r>
  <r>
    <d v="2026-02-23T00:00:00"/>
    <s v="UCT-bureau"/>
    <s v="Local Transport"/>
    <s v="Investigation"/>
    <n v="5000"/>
    <n v="9.0041419052764287"/>
    <n v="555.29999999999995"/>
    <x v="8"/>
    <s v="02/038"/>
    <s v="EAGLE CI"/>
    <s v="Pro Wildlife "/>
    <s v="Cote d'Ivoire"/>
  </r>
  <r>
    <d v="2026-02-24T00:00:00"/>
    <s v="Bingerville-Bureau"/>
    <s v="Local Transport"/>
    <s v="Office"/>
    <n v="2000"/>
    <n v="3.6016567621105713"/>
    <n v="555.29999999999995"/>
    <x v="0"/>
    <s v="02/051"/>
    <s v="EAGLE CI"/>
    <s v="Pro Wildlife "/>
    <s v="Cote d'Ivoire"/>
  </r>
  <r>
    <d v="2026-02-24T00:00:00"/>
    <s v="Bureau -bingerville"/>
    <s v="Local Transport"/>
    <s v="Office"/>
    <n v="2000"/>
    <n v="3.6016567621105713"/>
    <n v="555.29999999999995"/>
    <x v="0"/>
    <s v="02/051"/>
    <s v="EAGLE CI"/>
    <s v="Pro Wildlife "/>
    <s v="Cote d'Ivoire"/>
  </r>
  <r>
    <d v="2026-02-24T00:00:00"/>
    <s v="Bureau- UCT"/>
    <s v="Local Transport"/>
    <s v="Management"/>
    <n v="4000"/>
    <n v="7.2033135242211426"/>
    <n v="555.29999999999995"/>
    <x v="1"/>
    <s v="02/041"/>
    <s v="EAGLE CI"/>
    <s v="Pro Wildlife "/>
    <s v="Cote d'Ivoire"/>
  </r>
  <r>
    <d v="2026-02-24T00:00:00"/>
    <s v="Abobo-Bureau"/>
    <s v="Local Transport"/>
    <s v="Investigation"/>
    <n v="3500"/>
    <n v="6.3028993336934995"/>
    <n v="555.29999999999995"/>
    <x v="2"/>
    <s v="02/048"/>
    <s v="EAGLE CI"/>
    <s v="Pro Wildlife "/>
    <s v="Cote d'Ivoire"/>
  </r>
  <r>
    <d v="2026-02-24T00:00:00"/>
    <s v="Bureau-Abobo"/>
    <s v="Local Transport"/>
    <s v="Investigation"/>
    <n v="3500"/>
    <n v="6.3028993336934995"/>
    <n v="555.29999999999995"/>
    <x v="2"/>
    <s v="02/048"/>
    <s v="EAGLE CI"/>
    <s v="Pro Wildlife "/>
    <s v="Cote d'Ivoire"/>
  </r>
  <r>
    <d v="2026-02-24T00:00:00"/>
    <s v="Yopougon - Bureau"/>
    <s v="Local Transport"/>
    <s v="Legal"/>
    <n v="3500"/>
    <n v="6.3028993336934995"/>
    <n v="555.29999999999995"/>
    <x v="3"/>
    <s v="02/049"/>
    <s v="EAGLE CI"/>
    <s v="Pro Wildlife "/>
    <s v="Cote d'Ivoire"/>
  </r>
  <r>
    <d v="2026-02-24T00:00:00"/>
    <s v="Bureau - Yopougon"/>
    <s v="Local Transport"/>
    <s v="Legal"/>
    <n v="3500"/>
    <n v="6.3028993336934995"/>
    <n v="555.29999999999995"/>
    <x v="3"/>
    <s v="02/049"/>
    <s v="EAGLE CI"/>
    <s v="Pro Wildlife "/>
    <s v="Cote d'Ivoire"/>
  </r>
  <r>
    <d v="2026-02-24T00:00:00"/>
    <s v="UCT- Bureau"/>
    <s v="Local Transport"/>
    <s v="Management"/>
    <n v="4000"/>
    <n v="7.2033135242211426"/>
    <n v="555.29999999999995"/>
    <x v="1"/>
    <s v="02/041"/>
    <s v="EAGLE CI"/>
    <s v="Pro Wildlife "/>
    <s v="Cote d'Ivoire"/>
  </r>
  <r>
    <d v="2026-02-24T00:00:00"/>
    <s v="Gonzague-bureau"/>
    <s v="Local Transport"/>
    <s v="Investigation"/>
    <n v="4000"/>
    <n v="7.2033135242211426"/>
    <n v="555.29999999999995"/>
    <x v="8"/>
    <s v="02/050"/>
    <s v="EAGLE CI"/>
    <s v="Pro Wildlife "/>
    <s v="Cote d'Ivoire"/>
  </r>
  <r>
    <d v="2026-02-24T00:00:00"/>
    <s v="bureau-gonzague"/>
    <s v="Local Transport"/>
    <s v="Investigation"/>
    <n v="4000"/>
    <n v="7.2033135242211426"/>
    <n v="555.29999999999995"/>
    <x v="8"/>
    <s v="02/050"/>
    <s v="EAGLE CI"/>
    <s v="Pro Wildlife "/>
    <s v="Cote d'Ivoire"/>
  </r>
  <r>
    <d v="2026-02-25T00:00:00"/>
    <s v="Bureau-WCF"/>
    <s v="Local Transport"/>
    <s v="Office"/>
    <n v="3000"/>
    <n v="5.4024851431658565"/>
    <n v="555.29999999999995"/>
    <x v="0"/>
    <s v="02/043"/>
    <s v="EAGLE CI"/>
    <s v="Pro Wildlife "/>
    <s v="Cote d'Ivoire"/>
  </r>
  <r>
    <d v="2026-02-25T00:00:00"/>
    <s v="WCF-Banque"/>
    <s v="Local Transport"/>
    <s v="Office"/>
    <n v="5000"/>
    <n v="9.0041419052764287"/>
    <n v="555.29999999999995"/>
    <x v="0"/>
    <s v="02/043"/>
    <s v="EAGLE CI"/>
    <s v="Pro Wildlife "/>
    <s v="Cote d'Ivoire"/>
  </r>
  <r>
    <d v="2026-02-25T00:00:00"/>
    <s v="Banque-bureau"/>
    <s v="Local Transport"/>
    <s v="Office"/>
    <n v="5000"/>
    <n v="9.0041419052764287"/>
    <n v="555.29999999999995"/>
    <x v="0"/>
    <s v="02/043"/>
    <s v="EAGLE CI"/>
    <s v="Pro Wildlife "/>
    <s v="Cote d'Ivoire"/>
  </r>
  <r>
    <d v="2026-02-25T00:00:00"/>
    <s v="Bingerville-Bureau"/>
    <s v="Local Transport"/>
    <s v="Office"/>
    <n v="2000"/>
    <n v="3.6016567621105713"/>
    <n v="555.29999999999995"/>
    <x v="0"/>
    <s v="02/051"/>
    <s v="EAGLE CI"/>
    <s v="Pro Wildlife "/>
    <s v="Cote d'Ivoire"/>
  </r>
  <r>
    <d v="2026-02-25T00:00:00"/>
    <s v="Bureau -Bingerville"/>
    <s v="Local Transport"/>
    <s v="Office"/>
    <n v="2000"/>
    <n v="3.6016567621105713"/>
    <n v="555.29999999999995"/>
    <x v="0"/>
    <s v="02/051"/>
    <s v="EAGLE CI"/>
    <s v="Pro Wildlife "/>
    <s v="Cote d'Ivoire"/>
  </r>
  <r>
    <d v="2026-02-25T00:00:00"/>
    <s v="Abobo-Bureau"/>
    <s v="Local Transport"/>
    <s v="Investigation"/>
    <n v="3500"/>
    <n v="6.3028993336934995"/>
    <n v="555.29999999999995"/>
    <x v="2"/>
    <s v="02/048"/>
    <s v="EAGLE CI"/>
    <s v="Pro Wildlife "/>
    <s v="Cote d'Ivoire"/>
  </r>
  <r>
    <d v="2026-02-25T00:00:00"/>
    <s v="Bureau-Abobo"/>
    <s v="Local Transport"/>
    <s v="Investigation"/>
    <n v="3500"/>
    <n v="6.3028993336934995"/>
    <n v="555.29999999999995"/>
    <x v="2"/>
    <s v="02/048"/>
    <s v="EAGLE CI"/>
    <s v="Pro Wildlife "/>
    <s v="Cote d'Ivoire"/>
  </r>
  <r>
    <d v="2026-02-25T00:00:00"/>
    <s v="Yopougon - Bureau "/>
    <s v="Local Transport"/>
    <s v="Legal"/>
    <n v="3500"/>
    <n v="6.3028993336934995"/>
    <n v="555.29999999999995"/>
    <x v="3"/>
    <s v="02/049"/>
    <s v="EAGLE CI"/>
    <s v="Pro Wildlife "/>
    <s v="Cote d'Ivoire"/>
  </r>
  <r>
    <d v="2026-02-25T00:00:00"/>
    <s v="Bureau - Yopougon"/>
    <s v="Local Transport"/>
    <s v="Legal"/>
    <n v="3500"/>
    <n v="6.3028993336934995"/>
    <n v="555.29999999999995"/>
    <x v="3"/>
    <s v="02/049"/>
    <s v="EAGLE CI"/>
    <s v="Pro Wildlife "/>
    <s v="Cote d'Ivoire"/>
  </r>
  <r>
    <d v="2026-02-25T00:00:00"/>
    <s v="Achat electricité bureau "/>
    <s v="Rent &amp; Utilities"/>
    <s v="Office"/>
    <n v="10000"/>
    <n v="18.008283810552857"/>
    <n v="555.29999999999995"/>
    <x v="4"/>
    <s v="02/047"/>
    <s v="EAGLE CI"/>
    <s v="Pro Wildlife "/>
    <s v="Cote d'Ivoire"/>
  </r>
  <r>
    <d v="2026-02-25T00:00:00"/>
    <s v="Frais de reparation Imprimante"/>
    <s v="Services"/>
    <s v="Office"/>
    <n v="8000"/>
    <n v="14.406627048442285"/>
    <n v="555.29999999999995"/>
    <x v="6"/>
    <s v="02/044"/>
    <s v="EAGLE CI"/>
    <s v="Pro Wildlife "/>
    <s v="Cote d'Ivoire"/>
  </r>
  <r>
    <d v="2026-02-25T00:00:00"/>
    <s v="Frais de reparation Portable"/>
    <s v="Services"/>
    <s v="Office"/>
    <n v="17000"/>
    <n v="30.614082477939856"/>
    <n v="555.29999999999995"/>
    <x v="6"/>
    <s v="02/045"/>
    <s v="EAGLE CI"/>
    <s v="Pro Wildlife "/>
    <s v="Cote d'Ivoire"/>
  </r>
  <r>
    <d v="2026-02-25T00:00:00"/>
    <s v="Mission 4:bureau-adjame"/>
    <s v="Local Transport"/>
    <s v="Investigation"/>
    <n v="4000"/>
    <n v="7.2033135242211426"/>
    <n v="555.29999999999995"/>
    <x v="6"/>
    <s v="02/046"/>
    <s v="EAGLE CI"/>
    <s v="Pro Wildlife "/>
    <s v="Cote d'Ivoire"/>
  </r>
  <r>
    <d v="2026-02-25T00:00:00"/>
    <s v="Mission 4:adjame-bureau"/>
    <s v="Local Transport"/>
    <s v="Investigation"/>
    <n v="4000"/>
    <n v="7.2033135242211426"/>
    <n v="555.29999999999995"/>
    <x v="6"/>
    <s v="02/046"/>
    <s v="EAGLE CI"/>
    <s v="Pro Wildlife "/>
    <s v="Cote d'Ivoire"/>
  </r>
  <r>
    <d v="2026-02-25T00:00:00"/>
    <s v="Gonzague-bureau"/>
    <s v="Local Transport"/>
    <s v="Investigation"/>
    <n v="4000"/>
    <n v="7.2033135242211426"/>
    <n v="555.29999999999995"/>
    <x v="8"/>
    <s v="02/050"/>
    <s v="EAGLE CI"/>
    <s v="Pro Wildlife "/>
    <s v="Cote d'Ivoire"/>
  </r>
  <r>
    <d v="2026-02-25T00:00:00"/>
    <s v="bureau-gonzague"/>
    <s v="Local Transport"/>
    <s v="Investigation"/>
    <n v="4000"/>
    <n v="7.2033135242211426"/>
    <n v="555.29999999999995"/>
    <x v="8"/>
    <s v="02/042"/>
    <s v="EAGLE CI"/>
    <s v="Pro Wildlife "/>
    <s v="Cote d'Ivoire"/>
  </r>
  <r>
    <d v="2026-02-25T00:00:00"/>
    <s v="Bureau-Interpol"/>
    <s v="Local Transport"/>
    <s v="Investigation"/>
    <n v="4000"/>
    <n v="7.2033135242211426"/>
    <n v="555.29999999999995"/>
    <x v="8"/>
    <s v="02/042"/>
    <s v="EAGLE CI"/>
    <s v="Pro Wildlife "/>
    <s v="Cote d'Ivoire"/>
  </r>
  <r>
    <d v="2026-02-25T00:00:00"/>
    <s v="Interpol-bureau"/>
    <s v="Local Transport"/>
    <s v="Investigation"/>
    <n v="4000"/>
    <n v="7.2033135242211426"/>
    <n v="555.29999999999995"/>
    <x v="8"/>
    <s v="02/042"/>
    <s v="EAGLE CI"/>
    <s v="Pro Wildlife "/>
    <s v="Cote d'Ivoire"/>
  </r>
  <r>
    <d v="2026-02-26T00:00:00"/>
    <s v="Bingerville-Bureau"/>
    <s v="Local Transport"/>
    <s v="Office"/>
    <n v="2000"/>
    <n v="3.6016567621105713"/>
    <n v="555.29999999999995"/>
    <x v="0"/>
    <s v="02/052"/>
    <s v="EAGLE CI"/>
    <s v="Pro Wildlife "/>
    <s v="Cote d'Ivoire"/>
  </r>
  <r>
    <d v="2026-02-26T00:00:00"/>
    <s v="Bureau -Bingerville"/>
    <s v="Local Transport"/>
    <s v="Office"/>
    <n v="2000"/>
    <n v="3.6016567621105713"/>
    <n v="555.29999999999995"/>
    <x v="0"/>
    <s v="02/052"/>
    <s v="EAGLE CI"/>
    <s v="Pro Wildlife "/>
    <s v="Cote d'Ivoire"/>
  </r>
  <r>
    <d v="2026-02-26T00:00:00"/>
    <s v="Frais d'envoi de fond aux enqueteurs; E77,E87"/>
    <s v="Transfer Fees"/>
    <s v="Office"/>
    <n v="800"/>
    <n v="1.4406627048442284"/>
    <n v="555.29999999999995"/>
    <x v="0"/>
    <s v="02/055"/>
    <s v="EAGLE CI"/>
    <s v="Pro Wildlife "/>
    <s v="Cote d'Ivoire"/>
  </r>
  <r>
    <d v="2026-02-26T00:00:00"/>
    <s v="Mission 6:Domicile-portbouet"/>
    <s v="Local Transport"/>
    <s v="Investigation"/>
    <n v="4000"/>
    <n v="7.2033135242211426"/>
    <n v="555.29999999999995"/>
    <x v="6"/>
    <s v="02/053"/>
    <s v="EAGLE CI"/>
    <s v="Pro Wildlife "/>
    <s v="Cote d'Ivoire"/>
  </r>
  <r>
    <d v="2026-02-26T00:00:00"/>
    <s v="Mission 6:portbouet-domicile"/>
    <s v="Local Transport"/>
    <s v="Investigation"/>
    <n v="4000"/>
    <n v="7.2033135242211426"/>
    <n v="555.29999999999995"/>
    <x v="6"/>
    <s v="02/053"/>
    <s v="EAGLE CI"/>
    <s v="Pro Wildlife "/>
    <s v="Cote d'Ivoire"/>
  </r>
  <r>
    <d v="2026-02-26T00:00:00"/>
    <s v="Mission 6:Achat de boisson pour cible"/>
    <s v="Trust Building"/>
    <s v="Investigation"/>
    <n v="3000"/>
    <n v="5.4024851431658565"/>
    <n v="555.29999999999995"/>
    <x v="6"/>
    <s v="02/053"/>
    <s v="EAGLE CI"/>
    <s v="Pro Wildlife "/>
    <s v="Cote d'Ivoire"/>
  </r>
  <r>
    <d v="2026-02-26T00:00:00"/>
    <s v="Mission 7:domicile-KOBAKRO"/>
    <s v="Local Transport"/>
    <s v="Investigation"/>
    <n v="4000"/>
    <n v="7.2033135242211426"/>
    <n v="555.29999999999995"/>
    <x v="6"/>
    <s v="02/053"/>
    <s v="EAGLE CI"/>
    <s v="Pro Wildlife "/>
    <s v="Cote d'Ivoire"/>
  </r>
  <r>
    <d v="2026-02-26T00:00:00"/>
    <s v="Mission 7:kobakro-domicile"/>
    <s v="Local Transport"/>
    <s v="Investigation"/>
    <n v="4000"/>
    <n v="7.2033135242211426"/>
    <n v="555.29999999999995"/>
    <x v="6"/>
    <s v="02/053"/>
    <s v="EAGLE CI"/>
    <s v="Pro Wildlife "/>
    <s v="Cote d'Ivoire"/>
  </r>
  <r>
    <d v="2026-02-26T00:00:00"/>
    <s v="Mission 7:Achat de nourriture pour cible"/>
    <s v="Trust Building"/>
    <s v="Investigation"/>
    <n v="3000"/>
    <n v="5.4024851431658565"/>
    <n v="555.29999999999995"/>
    <x v="6"/>
    <s v="02/053"/>
    <s v="EAGLE CI"/>
    <s v="Pro Wildlife "/>
    <s v="Cote d'Ivoire"/>
  </r>
  <r>
    <d v="2026-02-26T00:00:00"/>
    <s v="Missin04:domicle -gare "/>
    <s v="Local Transport"/>
    <s v="Investigation"/>
    <n v="3000"/>
    <n v="5.4024851431658565"/>
    <n v="555.29999999999995"/>
    <x v="7"/>
    <s v="02/054"/>
    <s v="EAGLE CI"/>
    <s v="Pro Wildlife "/>
    <s v="Cote d'Ivoire"/>
  </r>
  <r>
    <d v="2026-02-26T00:00:00"/>
    <s v="Missin04:abidjan-jacque ville"/>
    <s v="Intercity Transport"/>
    <s v="Investigation"/>
    <n v="2000"/>
    <n v="3.6016567621105713"/>
    <n v="555.29999999999995"/>
    <x v="7"/>
    <s v="02/054"/>
    <s v="EAGLE CI"/>
    <s v="Pro Wildlife "/>
    <s v="Cote d'Ivoire"/>
  </r>
  <r>
    <d v="2026-02-26T00:00:00"/>
    <s v="Missin04:transport local"/>
    <s v="Local Transport"/>
    <s v="Investigation"/>
    <n v="2000"/>
    <n v="3.6016567621105713"/>
    <n v="555.29999999999995"/>
    <x v="7"/>
    <s v="02/054"/>
    <s v="EAGLE CI"/>
    <s v="Pro Wildlife "/>
    <s v="Cote d'Ivoire"/>
  </r>
  <r>
    <d v="2026-02-26T00:00:00"/>
    <s v="Missin04:Nourriture"/>
    <s v="Travel Subsistence "/>
    <s v="Investigation"/>
    <n v="5000"/>
    <n v="9.0041419052764287"/>
    <n v="555.29999999999995"/>
    <x v="7"/>
    <s v="02/054"/>
    <s v="EAGLE CI"/>
    <s v="Pro Wildlife "/>
    <s v="Cote d'Ivoire"/>
  </r>
  <r>
    <d v="2026-02-26T00:00:00"/>
    <s v="Missin04:Hotel"/>
    <s v="Travel Subsistence "/>
    <s v="Investigation"/>
    <n v="13000"/>
    <n v="23.410768953718712"/>
    <n v="555.29999999999995"/>
    <x v="7"/>
    <s v="02/054"/>
    <s v="EAGLE CI"/>
    <s v="Pro Wildlife "/>
    <s v="Cote d'Ivoire"/>
  </r>
  <r>
    <d v="2026-02-27T00:00:00"/>
    <s v="Bingerville-Bureau"/>
    <s v="Local Transport"/>
    <s v="Office"/>
    <n v="2000"/>
    <n v="3.6016567621105713"/>
    <n v="555.29999999999995"/>
    <x v="0"/>
    <s v="02/060"/>
    <s v="EAGLE CI"/>
    <s v="Pro Wildlife "/>
    <s v="Cote d'Ivoire"/>
  </r>
  <r>
    <d v="2026-02-27T00:00:00"/>
    <s v="Bureau -bingerville"/>
    <s v="Local Transport"/>
    <s v="Office"/>
    <n v="2000"/>
    <n v="3.6016567621105713"/>
    <n v="555.29999999999995"/>
    <x v="0"/>
    <s v="02/060"/>
    <s v="EAGLE CI"/>
    <s v="Pro Wildlife "/>
    <s v="Cote d'Ivoire"/>
  </r>
  <r>
    <d v="2026-02-27T00:00:00"/>
    <s v="Songon - Bureau"/>
    <s v="Local Transport"/>
    <s v="Management"/>
    <n v="4000"/>
    <n v="7.2033135242211426"/>
    <n v="555.29999999999995"/>
    <x v="1"/>
    <s v="02/061"/>
    <s v="EAGLE CI"/>
    <s v="Pro Wildlife "/>
    <s v="Cote d'Ivoire"/>
  </r>
  <r>
    <d v="2026-02-27T00:00:00"/>
    <s v="Bureau - Songon"/>
    <s v="Local Transport"/>
    <s v="Management"/>
    <n v="4000"/>
    <n v="7.2033135242211426"/>
    <n v="555.29999999999995"/>
    <x v="1"/>
    <s v="02/061"/>
    <s v="EAGLE CI"/>
    <s v="Pro Wildlife "/>
    <s v="Cote d'Ivoire"/>
  </r>
  <r>
    <d v="2026-02-27T00:00:00"/>
    <s v="Abobo-Bureau"/>
    <s v="Local Transport"/>
    <s v="Investigation"/>
    <n v="3500"/>
    <n v="6.3028993336934995"/>
    <n v="555.29999999999995"/>
    <x v="2"/>
    <s v="02/059"/>
    <s v="EAGLE CI"/>
    <s v="Pro Wildlife "/>
    <s v="Cote d'Ivoire"/>
  </r>
  <r>
    <d v="2026-02-27T00:00:00"/>
    <s v="Bureau-Abobo"/>
    <s v="Local Transport"/>
    <s v="Investigation"/>
    <n v="3500"/>
    <n v="6.3028993336934995"/>
    <n v="555.29999999999995"/>
    <x v="2"/>
    <s v="02/059"/>
    <s v="EAGLE CI"/>
    <s v="Pro Wildlife "/>
    <s v="Cote d'Ivoire"/>
  </r>
  <r>
    <d v="2026-02-27T00:00:00"/>
    <s v="Yopougon - Pôle Pénal"/>
    <s v="Local Transport"/>
    <s v="Legal"/>
    <n v="3500"/>
    <n v="6.3028993336934995"/>
    <n v="555.29999999999995"/>
    <x v="3"/>
    <s v="02/056"/>
    <s v="EAGLE CI"/>
    <s v="Pro Wildlife "/>
    <s v="Cote d'Ivoire"/>
  </r>
  <r>
    <d v="2026-02-27T00:00:00"/>
    <s v="Pôle Pénal - Bureau"/>
    <s v="Local Transport"/>
    <s v="Legal"/>
    <n v="1000"/>
    <n v="1.8008283810552856"/>
    <n v="555.29999999999995"/>
    <x v="3"/>
    <s v="02/056"/>
    <s v="EAGLE CI"/>
    <s v="Pro Wildlife "/>
    <s v="Cote d'Ivoire"/>
  </r>
  <r>
    <d v="2026-02-27T00:00:00"/>
    <s v="Bureau - Yopougon"/>
    <s v="Local Transport"/>
    <s v="Legal"/>
    <n v="3500"/>
    <n v="6.3028993336934995"/>
    <n v="555.29999999999995"/>
    <x v="3"/>
    <s v="02/056"/>
    <s v="EAGLE CI"/>
    <s v="Pro Wildlife "/>
    <s v="Cote d'Ivoire"/>
  </r>
  <r>
    <d v="2026-02-27T00:00:00"/>
    <s v="Missin04:jacquville- village "/>
    <s v="Local Transport"/>
    <s v="Investigation"/>
    <n v="3000"/>
    <n v="5.4024851431658565"/>
    <n v="555.29999999999995"/>
    <x v="7"/>
    <s v="02/054"/>
    <s v="EAGLE CI"/>
    <s v="Pro Wildlife "/>
    <s v="Cote d'Ivoire"/>
  </r>
  <r>
    <d v="2026-02-27T00:00:00"/>
    <s v="Missin04:village -jacqueville "/>
    <s v="Local Transport"/>
    <s v="Investigation"/>
    <n v="3000"/>
    <n v="5.4024851431658565"/>
    <n v="555.29999999999995"/>
    <x v="7"/>
    <s v="02/054"/>
    <s v="EAGLE CI"/>
    <s v="Pro Wildlife "/>
    <s v="Cote d'Ivoire"/>
  </r>
  <r>
    <d v="2026-02-27T00:00:00"/>
    <s v="Missin04:Achat de nourriture et boisson pour cible"/>
    <s v="Trust Building"/>
    <s v="Investigation"/>
    <n v="10000"/>
    <n v="18.008283810552857"/>
    <n v="555.29999999999995"/>
    <x v="7"/>
    <s v="02/054"/>
    <s v="EAGLE CI"/>
    <s v="Pro Wildlife "/>
    <s v="Cote d'Ivoire"/>
  </r>
  <r>
    <d v="2026-02-27T00:00:00"/>
    <s v="Missin04:Nourriture"/>
    <s v="Travel Subsistence "/>
    <s v="Investigation"/>
    <n v="5000"/>
    <n v="9.0041419052764287"/>
    <n v="555.29999999999995"/>
    <x v="7"/>
    <s v="02/054"/>
    <s v="EAGLE CI"/>
    <s v="Pro Wildlife "/>
    <s v="Cote d'Ivoire"/>
  </r>
  <r>
    <d v="2026-02-27T00:00:00"/>
    <s v="Missin04:Local Transport"/>
    <s v="Local Transport"/>
    <s v="Investigation"/>
    <n v="2000"/>
    <n v="3.6016567621105713"/>
    <n v="555.29999999999995"/>
    <x v="7"/>
    <s v="02/054"/>
    <s v="EAGLE CI"/>
    <s v="Pro Wildlife "/>
    <s v="Cote d'Ivoire"/>
  </r>
  <r>
    <d v="2026-02-27T00:00:00"/>
    <s v="Missin04:jacquiville- abidjan"/>
    <s v="Local Transport"/>
    <s v="Investigation"/>
    <n v="2000"/>
    <n v="3.6016567621105713"/>
    <n v="555.29999999999995"/>
    <x v="7"/>
    <s v="02/054"/>
    <s v="EAGLE CI"/>
    <s v="Pro Wildlife "/>
    <s v="Cote d'Ivoire"/>
  </r>
  <r>
    <d v="2026-02-27T00:00:00"/>
    <s v="Missin04:gare-domicle"/>
    <s v="Local Transport"/>
    <s v="Investigation"/>
    <n v="6000"/>
    <n v="10.804970286331713"/>
    <n v="555.29999999999995"/>
    <x v="7"/>
    <s v="02/054"/>
    <s v="EAGLE CI"/>
    <s v="Pro Wildlife "/>
    <s v="Cote d'Ivoire"/>
  </r>
  <r>
    <d v="2026-02-27T00:00:00"/>
    <s v="Bureau-UCT"/>
    <s v="Local Transport"/>
    <s v="Investigation"/>
    <n v="4500"/>
    <n v="8.1037277147487856"/>
    <n v="555.29999999999995"/>
    <x v="8"/>
    <s v="02/057"/>
    <s v="EAGLE CI"/>
    <s v="Pro Wildlife "/>
    <s v="Cote d'Ivoire"/>
  </r>
  <r>
    <d v="2026-02-27T00:00:00"/>
    <s v="UCT-bureau"/>
    <s v="Local Transport"/>
    <s v="Investigation"/>
    <n v="4500"/>
    <n v="8.1037277147487856"/>
    <n v="555.29999999999995"/>
    <x v="8"/>
    <s v="02/057"/>
    <s v="EAGLE CI"/>
    <s v="Pro Wildlife "/>
    <s v="Cote d'Ivoire"/>
  </r>
  <r>
    <d v="2026-02-27T00:00:00"/>
    <s v="Gonzague-bureau"/>
    <s v="Local Transport"/>
    <s v="Investigation"/>
    <n v="4000"/>
    <n v="7.2033135242211426"/>
    <n v="555.29999999999995"/>
    <x v="8"/>
    <s v="02/058"/>
    <s v="EAGLE CI"/>
    <s v="Pro Wildlife "/>
    <s v="Cote d'Ivoire"/>
  </r>
  <r>
    <d v="2026-02-27T00:00:00"/>
    <s v="bureau-gonzague"/>
    <s v="Local Transport"/>
    <s v="Investigation"/>
    <n v="4000"/>
    <n v="7.2033135242211426"/>
    <n v="555.29999999999995"/>
    <x v="8"/>
    <s v="02/058"/>
    <s v="EAGLE CI"/>
    <s v="Pro Wildlife "/>
    <s v="Cote d'Ivoire"/>
  </r>
  <r>
    <d v="2026-02-28T00:00:00"/>
    <s v="Frais bancaires mois de février 2026"/>
    <s v="Bank Fees"/>
    <s v="Office"/>
    <n v="4950"/>
    <n v="8.9141004862236635"/>
    <n v="555.29999999999995"/>
    <x v="9"/>
    <m/>
    <s v="EAGLE CI"/>
    <s v="Pro Wildlife "/>
    <s v="Cote d'Ivoire"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  <r>
    <m/>
    <m/>
    <m/>
    <m/>
    <m/>
    <m/>
    <m/>
    <x v="10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">
  <r>
    <d v="2026-02-01T00:00:00"/>
    <s v="Solde au 31/01/2026"/>
    <m/>
    <m/>
    <m/>
    <n v="50314"/>
    <x v="0"/>
    <m/>
    <m/>
  </r>
  <r>
    <d v="2026-02-03T00:00:00"/>
    <s v="Transfert à Jean Jacques"/>
    <s v="Management"/>
    <n v="5000"/>
    <m/>
    <n v="45314"/>
    <x v="1"/>
    <s v="02/001"/>
    <s v="Côte d'Ivoire"/>
  </r>
  <r>
    <d v="2026-02-03T00:00:00"/>
    <s v="Transfert à Annick"/>
    <s v="Office"/>
    <n v="5000"/>
    <m/>
    <n v="40314"/>
    <x v="2"/>
    <s v="02/001"/>
    <s v="Côte d'Ivoire"/>
  </r>
  <r>
    <d v="2026-02-03T00:00:00"/>
    <s v="Transfert à Agnes"/>
    <s v="Office"/>
    <n v="5000"/>
    <m/>
    <n v="35314"/>
    <x v="3"/>
    <s v="02/001"/>
    <s v="Côte d'Ivoire"/>
  </r>
  <r>
    <d v="2026-02-03T00:00:00"/>
    <s v="Transfert à Maxime"/>
    <s v="Media"/>
    <n v="5000"/>
    <m/>
    <n v="30314"/>
    <x v="4"/>
    <s v="02/001"/>
    <s v="Côte d'Ivoire"/>
  </r>
  <r>
    <d v="2026-02-03T00:00:00"/>
    <s v="Transfert à Roxane"/>
    <s v="Legal"/>
    <n v="5000"/>
    <m/>
    <n v="25314"/>
    <x v="5"/>
    <s v="02/001"/>
    <s v="Côte d'Ivoire"/>
  </r>
  <r>
    <d v="2026-02-03T00:00:00"/>
    <s v="Transfert à E04"/>
    <s v="Investigation"/>
    <n v="5000"/>
    <m/>
    <n v="20314"/>
    <x v="6"/>
    <s v="02/001"/>
    <s v="Côte d'Ivoire"/>
  </r>
  <r>
    <d v="2026-02-03T00:00:00"/>
    <s v="Transfert à E15"/>
    <s v="Investigation"/>
    <n v="5000"/>
    <m/>
    <n v="15314"/>
    <x v="7"/>
    <s v="02/001"/>
    <s v="Côte d'Ivoire"/>
  </r>
  <r>
    <d v="2026-02-03T00:00:00"/>
    <s v="Transfert a E77"/>
    <s v="Investigation"/>
    <n v="5000"/>
    <m/>
    <n v="10314"/>
    <x v="8"/>
    <s v="02/001"/>
    <s v="Côte d'Ivoire"/>
  </r>
  <r>
    <d v="2026-02-03T00:00:00"/>
    <s v="Transfert à E87"/>
    <s v="Investigation"/>
    <n v="5000"/>
    <m/>
    <n v="5314"/>
    <x v="9"/>
    <s v="02/001"/>
    <s v="Côte d'Ivoire"/>
  </r>
  <r>
    <d v="2026-02-03T00:00:00"/>
    <s v="Transfert à Agnes"/>
    <s v="Office"/>
    <n v="2000"/>
    <m/>
    <n v="3314"/>
    <x v="3"/>
    <s v="02/002"/>
    <s v="Côte d'Ivoire"/>
  </r>
  <r>
    <d v="2026-02-03T00:00:00"/>
    <s v="Transfert à Annick"/>
    <s v="Office"/>
    <n v="2500"/>
    <m/>
    <n v="814"/>
    <x v="2"/>
    <s v="02/003"/>
    <s v="Côte d'Ivoire"/>
  </r>
  <r>
    <d v="2026-02-03T00:00:00"/>
    <s v="Approv caisse Western Union "/>
    <m/>
    <m/>
    <n v="700000"/>
    <n v="700814"/>
    <x v="10"/>
    <m/>
    <s v="Côte d'Ivoire"/>
  </r>
  <r>
    <d v="2026-02-03T00:00:00"/>
    <s v="Transfert à Agnes"/>
    <s v="Office"/>
    <n v="10000"/>
    <m/>
    <n v="690814"/>
    <x v="3"/>
    <s v="02/004"/>
    <s v="Côte d'Ivoire"/>
  </r>
  <r>
    <d v="2026-02-04T00:00:00"/>
    <s v="Transfert à Agnes"/>
    <s v="Investigation"/>
    <n v="5000"/>
    <m/>
    <n v="685814"/>
    <x v="3"/>
    <s v="02/005"/>
    <s v="Côte d'Ivoire"/>
  </r>
  <r>
    <d v="2026-02-04T00:00:00"/>
    <s v="Transfert à E04"/>
    <s v="Investigation"/>
    <n v="90000"/>
    <m/>
    <n v="595814"/>
    <x v="6"/>
    <s v="02/006"/>
    <s v="Côte d'Ivoire"/>
  </r>
  <r>
    <d v="2026-02-04T00:00:00"/>
    <s v="Transfert à E15"/>
    <s v="Investigation"/>
    <n v="10000"/>
    <m/>
    <n v="585814"/>
    <x v="7"/>
    <s v="02/007"/>
    <s v="Côte d'Ivoire"/>
  </r>
  <r>
    <d v="2026-02-04T00:00:00"/>
    <s v="Transfert à E77"/>
    <s v="Investigation"/>
    <n v="30500"/>
    <m/>
    <n v="555314"/>
    <x v="8"/>
    <s v="02/008"/>
    <s v="Côte d'Ivoire"/>
  </r>
  <r>
    <d v="2026-02-04T00:00:00"/>
    <s v="Transfert à E87"/>
    <s v="Investigation"/>
    <n v="93000"/>
    <m/>
    <n v="462314"/>
    <x v="9"/>
    <s v="02/009"/>
    <s v="Côte d'Ivoire"/>
  </r>
  <r>
    <d v="2026-02-04T00:00:00"/>
    <s v="Transfert à Annick"/>
    <s v="Office"/>
    <n v="1455"/>
    <m/>
    <n v="460859"/>
    <x v="2"/>
    <s v="02/010"/>
    <s v="Côte d'Ivoire"/>
  </r>
  <r>
    <d v="2026-02-04T00:00:00"/>
    <s v="Transfert à Annick"/>
    <s v="Office"/>
    <n v="4000"/>
    <m/>
    <n v="456859"/>
    <x v="2"/>
    <s v="02/011"/>
    <s v="Côte d'Ivoire"/>
  </r>
  <r>
    <d v="2026-02-06T00:00:00"/>
    <s v="Transfert à E77"/>
    <s v="Investigation"/>
    <n v="25000"/>
    <m/>
    <n v="431859"/>
    <x v="8"/>
    <s v="02/012"/>
    <s v="Côte d'Ivoire"/>
  </r>
  <r>
    <d v="2026-02-06T00:00:00"/>
    <s v="Transfert à E15"/>
    <s v="Investigation"/>
    <n v="10000"/>
    <m/>
    <n v="421859"/>
    <x v="7"/>
    <s v="02/013"/>
    <s v="Côte d'Ivoire"/>
  </r>
  <r>
    <d v="2026-02-06T00:00:00"/>
    <s v="Transfert à Annick"/>
    <s v="Office"/>
    <n v="1350"/>
    <m/>
    <n v="420509"/>
    <x v="2"/>
    <s v="02/014"/>
    <s v="Côte d'Ivoire"/>
  </r>
  <r>
    <d v="2026-02-09T00:00:00"/>
    <s v="Transfert à E04"/>
    <s v="Investigation"/>
    <n v="103000"/>
    <m/>
    <n v="317509"/>
    <x v="6"/>
    <s v="02/015"/>
    <s v="Côte d'Ivoire"/>
  </r>
  <r>
    <d v="2026-02-09T00:00:00"/>
    <s v="Transfert à E15"/>
    <s v="Investigation"/>
    <n v="90000"/>
    <m/>
    <n v="227509"/>
    <x v="7"/>
    <s v="02/016"/>
    <s v="Côte d'Ivoire"/>
  </r>
  <r>
    <d v="2026-02-09T00:00:00"/>
    <s v="Transfert à E87"/>
    <s v="Investigation"/>
    <n v="86000"/>
    <m/>
    <n v="141509"/>
    <x v="9"/>
    <s v="02/017"/>
    <s v="Côte d'Ivoire"/>
  </r>
  <r>
    <d v="2026-02-09T00:00:00"/>
    <s v="Transfert à E77"/>
    <s v="Investigation"/>
    <n v="99500"/>
    <m/>
    <n v="42009"/>
    <x v="8"/>
    <s v="02/018"/>
    <s v="Côte d'Ivoire"/>
  </r>
  <r>
    <d v="2026-02-09T00:00:00"/>
    <s v="Transfert à Jean Jacques"/>
    <s v="Management"/>
    <n v="5000"/>
    <m/>
    <n v="37009"/>
    <x v="1"/>
    <s v="02/019"/>
    <s v="Côte d'Ivoire"/>
  </r>
  <r>
    <d v="2026-02-09T00:00:00"/>
    <s v="Transfert à Annick"/>
    <s v="Office"/>
    <n v="5000"/>
    <m/>
    <n v="32009"/>
    <x v="2"/>
    <s v="02/019"/>
    <s v="Côte d'Ivoire"/>
  </r>
  <r>
    <d v="2026-02-09T00:00:00"/>
    <s v="Transfert à Agnes"/>
    <s v="Office"/>
    <n v="5000"/>
    <m/>
    <n v="27009"/>
    <x v="3"/>
    <s v="02/019"/>
    <s v="Côte d'Ivoire"/>
  </r>
  <r>
    <d v="2026-02-09T00:00:00"/>
    <s v="Transfert à Maxime"/>
    <s v="Media"/>
    <n v="5000"/>
    <m/>
    <n v="22009"/>
    <x v="4"/>
    <s v="02/019"/>
    <s v="Côte d'Ivoire"/>
  </r>
  <r>
    <d v="2026-02-09T00:00:00"/>
    <s v="Transfert à Roxane"/>
    <s v="Legal"/>
    <n v="5000"/>
    <m/>
    <n v="17009"/>
    <x v="5"/>
    <s v="02/019"/>
    <s v="Côte d'Ivoire"/>
  </r>
  <r>
    <d v="2026-02-09T00:00:00"/>
    <s v="Transfert à E04"/>
    <s v="Investigation"/>
    <n v="5000"/>
    <m/>
    <n v="12009"/>
    <x v="6"/>
    <s v="02/019"/>
    <s v="Côte d'Ivoire"/>
  </r>
  <r>
    <d v="2026-02-09T00:00:00"/>
    <s v="Transfert à E15"/>
    <s v="Investigation"/>
    <n v="5000"/>
    <m/>
    <n v="7009"/>
    <x v="7"/>
    <s v="02/019"/>
    <s v="Côte d'Ivoire"/>
  </r>
  <r>
    <d v="2026-02-09T00:00:00"/>
    <s v="Transfert a E77"/>
    <s v="Investigation"/>
    <n v="5000"/>
    <m/>
    <n v="2009"/>
    <x v="8"/>
    <s v="02/019"/>
    <s v="Côte d'Ivoire"/>
  </r>
  <r>
    <d v="2026-02-09T00:00:00"/>
    <s v="Transfert à E87"/>
    <s v="Investigation"/>
    <n v="5000"/>
    <m/>
    <n v="-2991"/>
    <x v="9"/>
    <s v="02/019"/>
    <s v="Côte d'Ivoire"/>
  </r>
  <r>
    <d v="2026-02-09T00:00:00"/>
    <s v="Transfert à Agnes"/>
    <s v="Office"/>
    <n v="2000"/>
    <m/>
    <n v="-4991"/>
    <x v="3"/>
    <s v="02/020"/>
    <s v="Côte d'Ivoire"/>
  </r>
  <r>
    <d v="2026-02-13T00:00:00"/>
    <s v="Transfert à E77"/>
    <s v="Investigation"/>
    <n v="10000"/>
    <m/>
    <n v="-14991"/>
    <x v="8"/>
    <s v="02/021"/>
    <s v="Côte d'Ivoire"/>
  </r>
  <r>
    <d v="2026-02-16T00:00:00"/>
    <s v="Approv caisse ,cheque n°9547957"/>
    <m/>
    <m/>
    <n v="600000"/>
    <n v="585009"/>
    <x v="10"/>
    <m/>
    <s v="Côte d'Ivoire"/>
  </r>
  <r>
    <d v="2026-02-16T00:00:00"/>
    <s v="Transfert à Jean Jacques"/>
    <s v="Management"/>
    <n v="20000"/>
    <m/>
    <n v="565009"/>
    <x v="1"/>
    <s v="02/023"/>
    <s v="Côte d'Ivoire"/>
  </r>
  <r>
    <d v="2026-02-16T00:00:00"/>
    <s v="Transfert à Annick"/>
    <s v="Office"/>
    <n v="10000"/>
    <m/>
    <n v="555009"/>
    <x v="2"/>
    <s v="02/023"/>
    <s v="Côte d'Ivoire"/>
  </r>
  <r>
    <d v="2026-02-16T00:00:00"/>
    <s v="Transfert à Agnes"/>
    <s v="Office"/>
    <n v="10000"/>
    <m/>
    <n v="545009"/>
    <x v="3"/>
    <s v="02/023"/>
    <s v="Côte d'Ivoire"/>
  </r>
  <r>
    <d v="2026-02-16T00:00:00"/>
    <s v="Transfert à Maxime"/>
    <s v="Media"/>
    <n v="10000"/>
    <m/>
    <n v="535009"/>
    <x v="4"/>
    <s v="02/023"/>
    <s v="Côte d'Ivoire"/>
  </r>
  <r>
    <d v="2026-02-16T00:00:00"/>
    <s v="Transfert à Roxane"/>
    <s v="Legal"/>
    <n v="10000"/>
    <m/>
    <n v="525009"/>
    <x v="5"/>
    <s v="02/023"/>
    <s v="Côte d'Ivoire"/>
  </r>
  <r>
    <d v="2026-02-16T00:00:00"/>
    <s v="Transfert à E04"/>
    <s v="Investigation"/>
    <n v="10000"/>
    <m/>
    <n v="515009"/>
    <x v="6"/>
    <s v="02/023"/>
    <s v="Côte d'Ivoire"/>
  </r>
  <r>
    <d v="2026-02-16T00:00:00"/>
    <s v="Transfert à E15"/>
    <s v="Investigation"/>
    <n v="10000"/>
    <m/>
    <n v="505009"/>
    <x v="7"/>
    <s v="02/023"/>
    <s v="Côte d'Ivoire"/>
  </r>
  <r>
    <d v="2026-02-16T00:00:00"/>
    <s v="Transfert a E77"/>
    <s v="Investigation"/>
    <n v="10000"/>
    <m/>
    <n v="495009"/>
    <x v="8"/>
    <s v="02/023"/>
    <s v="Côte d'Ivoire"/>
  </r>
  <r>
    <d v="2026-02-16T00:00:00"/>
    <s v="Transfert à E87"/>
    <s v="Investigation"/>
    <n v="10000"/>
    <m/>
    <n v="485009"/>
    <x v="9"/>
    <s v="02/023"/>
    <s v="Côte d'Ivoire"/>
  </r>
  <r>
    <d v="2026-02-16T00:00:00"/>
    <s v="Transfert à Agnes"/>
    <s v="Office"/>
    <n v="25000"/>
    <m/>
    <n v="460009"/>
    <x v="3"/>
    <s v="02/024"/>
    <s v="Côte d'Ivoire"/>
  </r>
  <r>
    <d v="2026-02-16T00:00:00"/>
    <s v="Transfert à Agnes"/>
    <s v="Office"/>
    <n v="14000"/>
    <m/>
    <n v="446009"/>
    <x v="3"/>
    <s v="02/025"/>
    <s v="Côte d'Ivoire"/>
  </r>
  <r>
    <d v="2026-02-16T00:00:00"/>
    <s v="Transfert à E04"/>
    <s v="Investigation"/>
    <n v="30000"/>
    <m/>
    <n v="416009"/>
    <x v="6"/>
    <s v="02/026"/>
    <s v="Côte d'Ivoire"/>
  </r>
  <r>
    <d v="2026-02-16T00:00:00"/>
    <s v="Transfert à E04"/>
    <s v="Investigation"/>
    <n v="63000"/>
    <m/>
    <n v="353009"/>
    <x v="6"/>
    <s v="02/027"/>
    <s v="Côte d'Ivoire"/>
  </r>
  <r>
    <d v="2026-02-16T00:00:00"/>
    <s v="Transfert à Adrien"/>
    <s v="Investigation"/>
    <n v="105000"/>
    <m/>
    <n v="248009"/>
    <x v="7"/>
    <s v="02/028"/>
    <s v="Côte d'Ivoire"/>
  </r>
  <r>
    <d v="2026-02-16T00:00:00"/>
    <s v="Transfert à E87"/>
    <s v="Investigation"/>
    <n v="116000"/>
    <m/>
    <n v="132009"/>
    <x v="9"/>
    <s v="02/029"/>
    <s v="Côte d'Ivoire"/>
  </r>
  <r>
    <d v="2026-02-16T00:00:00"/>
    <s v="Transfert à E77"/>
    <s v="Investigation"/>
    <n v="94500"/>
    <m/>
    <n v="37509"/>
    <x v="8"/>
    <s v="02/030"/>
    <s v="Côte d'Ivoire"/>
  </r>
  <r>
    <d v="2026-02-16T00:00:00"/>
    <s v="Transfert à E77"/>
    <s v="Investigation"/>
    <n v="10000"/>
    <m/>
    <n v="27509"/>
    <x v="8"/>
    <s v="02/031"/>
    <s v="Côte d'Ivoire"/>
  </r>
  <r>
    <d v="2026-02-16T00:00:00"/>
    <s v="Transfert à E04"/>
    <s v="Investigation"/>
    <n v="47000"/>
    <m/>
    <n v="-19491"/>
    <x v="6"/>
    <s v="02/032"/>
    <s v="Côte d'Ivoire"/>
  </r>
  <r>
    <d v="2026-02-17T00:00:00"/>
    <s v="Transfert à E04"/>
    <s v="Investigation"/>
    <n v="5000"/>
    <m/>
    <n v="-24491"/>
    <x v="6"/>
    <s v="02/033"/>
    <s v="Côte d'Ivoire"/>
  </r>
  <r>
    <d v="2026-02-25T00:00:00"/>
    <s v="Approv caisse cheque n°9547958"/>
    <m/>
    <m/>
    <n v="1650000"/>
    <n v="1625509"/>
    <x v="10"/>
    <m/>
    <s v="Côte d'Ivoire"/>
  </r>
  <r>
    <d v="2026-02-18T00:00:00"/>
    <s v="Transfert à E04"/>
    <s v="Investigation"/>
    <n v="9000"/>
    <m/>
    <n v="1616509"/>
    <x v="6"/>
    <s v="02/034"/>
    <s v="Côte d'Ivoire"/>
  </r>
  <r>
    <d v="2026-02-18T00:00:00"/>
    <s v="Transfert à Roxane"/>
    <s v="Legal"/>
    <n v="26000"/>
    <m/>
    <n v="1590509"/>
    <x v="5"/>
    <s v="02/035"/>
    <s v="Côte d'Ivoire"/>
  </r>
  <r>
    <d v="2026-02-18T00:00:00"/>
    <s v="Retour en Caisse"/>
    <m/>
    <m/>
    <n v="14000"/>
    <n v="1604509"/>
    <x v="5"/>
    <s v="02/035"/>
    <s v="Côte d'Ivoire"/>
  </r>
  <r>
    <d v="2026-02-18T00:00:00"/>
    <s v="Transfert à Agnes"/>
    <s v="Office"/>
    <n v="4000"/>
    <m/>
    <n v="1600509"/>
    <x v="3"/>
    <s v="02/036"/>
    <s v="Côte d'Ivoire"/>
  </r>
  <r>
    <d v="2026-02-23T00:00:00"/>
    <s v="Transfert à E04"/>
    <s v="Investigation"/>
    <n v="6000"/>
    <m/>
    <n v="1594509"/>
    <x v="6"/>
    <s v="02/037"/>
    <s v="Côte d'Ivoire"/>
  </r>
  <r>
    <d v="2026-02-23T00:00:00"/>
    <s v="Transfert à Maxime"/>
    <s v="Media"/>
    <n v="19000"/>
    <m/>
    <n v="1575509"/>
    <x v="4"/>
    <s v="02/038"/>
    <s v="Côte d'Ivoire"/>
  </r>
  <r>
    <d v="2026-02-23T00:00:00"/>
    <s v="Transfert à Annick"/>
    <s v="Office"/>
    <n v="4000"/>
    <m/>
    <n v="1571509"/>
    <x v="2"/>
    <s v="02/039"/>
    <s v="Côte d'Ivoire"/>
  </r>
  <r>
    <d v="2026-02-23T00:00:00"/>
    <s v="Transfert à Roxane"/>
    <s v="Legal"/>
    <n v="7000"/>
    <m/>
    <n v="1564509"/>
    <x v="5"/>
    <s v="02/040"/>
    <s v="Côte d'Ivoire"/>
  </r>
  <r>
    <d v="2026-02-24T00:00:00"/>
    <s v="Transfert à Jean Jacques"/>
    <s v="Management"/>
    <n v="8000"/>
    <m/>
    <n v="1556509"/>
    <x v="1"/>
    <s v="02/041"/>
    <s v="Côte d'Ivoire"/>
  </r>
  <r>
    <d v="2026-02-25T00:00:00"/>
    <s v="Transfert à Maxime"/>
    <s v="Media"/>
    <n v="8000"/>
    <m/>
    <n v="1548509"/>
    <x v="4"/>
    <s v="02/042"/>
    <s v="Côte d'Ivoire"/>
  </r>
  <r>
    <d v="2026-02-25T00:00:00"/>
    <s v="Transfert à Annick"/>
    <s v="Office"/>
    <n v="13000"/>
    <m/>
    <n v="1535509"/>
    <x v="2"/>
    <s v="02/043"/>
    <s v="Côte d'Ivoire"/>
  </r>
  <r>
    <d v="2026-02-25T00:00:00"/>
    <s v="Transfert à E77"/>
    <s v="Investigation"/>
    <n v="10000"/>
    <m/>
    <n v="1525509"/>
    <x v="8"/>
    <s v="02/044"/>
    <s v="Côte d'Ivoire"/>
  </r>
  <r>
    <d v="2026-02-25T00:00:00"/>
    <s v="Transfert à E77"/>
    <s v="Retour en caisse"/>
    <m/>
    <n v="2000"/>
    <n v="1527509"/>
    <x v="8"/>
    <s v="02/044"/>
    <s v="Côte d'Ivoire"/>
  </r>
  <r>
    <d v="2026-02-25T00:00:00"/>
    <s v="Transfert à E77"/>
    <s v="Investigation"/>
    <n v="17000"/>
    <m/>
    <n v="1510509"/>
    <x v="8"/>
    <s v="02/045"/>
    <s v="Côte d'Ivoire"/>
  </r>
  <r>
    <d v="2026-02-25T00:00:00"/>
    <s v="Transfert à E77"/>
    <s v="Investigation"/>
    <n v="8000"/>
    <m/>
    <n v="1502509"/>
    <x v="8"/>
    <s v="02/046"/>
    <s v="Côte d'Ivoire"/>
  </r>
  <r>
    <d v="2026-02-25T00:00:00"/>
    <s v="Transfert à Agnes"/>
    <s v="Office"/>
    <n v="10000"/>
    <m/>
    <n v="1492509"/>
    <x v="3"/>
    <s v="02/047"/>
    <s v="Côte d'Ivoire"/>
  </r>
  <r>
    <d v="2026-02-25T00:00:00"/>
    <s v="Transfert à E04"/>
    <s v="Investigation"/>
    <n v="14000"/>
    <m/>
    <n v="1478509"/>
    <x v="6"/>
    <s v="02/048"/>
    <s v="Côte d'Ivoire"/>
  </r>
  <r>
    <d v="2026-02-25T00:00:00"/>
    <s v="Transfert à Roxane"/>
    <s v="Management"/>
    <n v="14000"/>
    <m/>
    <n v="1464509"/>
    <x v="5"/>
    <s v="02/049"/>
    <s v="Côte d'Ivoire"/>
  </r>
  <r>
    <d v="2026-02-25T00:00:00"/>
    <s v="Transfert à Maxime"/>
    <s v="Media"/>
    <n v="16000"/>
    <m/>
    <n v="1448509"/>
    <x v="4"/>
    <s v="02/050"/>
    <s v="Côte d'Ivoire"/>
  </r>
  <r>
    <d v="2026-02-25T00:00:00"/>
    <s v="Transfert à Annick"/>
    <s v="Office"/>
    <n v="8000"/>
    <m/>
    <n v="1440509"/>
    <x v="2"/>
    <s v="02/051"/>
    <s v="Côte d'Ivoire"/>
  </r>
  <r>
    <d v="2026-02-26T00:00:00"/>
    <s v="Transfert à Annick"/>
    <s v="Office"/>
    <n v="4000"/>
    <m/>
    <n v="1436509"/>
    <x v="2"/>
    <s v="02/052"/>
    <s v="Côte d'Ivoire"/>
  </r>
  <r>
    <d v="2026-02-26T00:00:00"/>
    <s v="Transfert à E77"/>
    <s v="Investigation"/>
    <n v="22000"/>
    <m/>
    <n v="1414509"/>
    <x v="8"/>
    <s v="02/053"/>
    <s v="Côte d'Ivoire"/>
  </r>
  <r>
    <d v="2026-02-26T00:00:00"/>
    <s v="Transfert à E87"/>
    <s v="Investigation"/>
    <n v="47500"/>
    <m/>
    <n v="1367009"/>
    <x v="9"/>
    <s v="02/054"/>
    <s v="Côte d'Ivoire"/>
  </r>
  <r>
    <d v="2026-02-26T00:00:00"/>
    <s v="Transfert à Annick"/>
    <s v="Office"/>
    <n v="800"/>
    <m/>
    <n v="1366209"/>
    <x v="2"/>
    <s v="02/055"/>
    <s v="Côte d'Ivoire"/>
  </r>
  <r>
    <d v="2026-02-27T00:00:00"/>
    <s v="Transfert à Roxane"/>
    <s v="Legal"/>
    <n v="8000"/>
    <m/>
    <n v="1358209"/>
    <x v="5"/>
    <s v="02/056"/>
    <s v="Côte d'Ivoire"/>
  </r>
  <r>
    <d v="2026-02-27T00:00:00"/>
    <s v="Transfert à Maxime"/>
    <s v="Media"/>
    <n v="9000"/>
    <m/>
    <n v="1349209"/>
    <x v="4"/>
    <s v="02/057"/>
    <s v="Côte d'Ivoire"/>
  </r>
  <r>
    <d v="2026-02-27T00:00:00"/>
    <s v="Transfert à Maxime"/>
    <s v="Media"/>
    <n v="8000"/>
    <m/>
    <n v="1341209"/>
    <x v="4"/>
    <s v="02/058"/>
    <s v="Côte d'Ivoire"/>
  </r>
  <r>
    <d v="2026-02-27T00:00:00"/>
    <s v="Transfert à E04"/>
    <s v="Investigation"/>
    <n v="7000"/>
    <m/>
    <n v="1334209"/>
    <x v="6"/>
    <s v="02/059"/>
    <s v="Côte d'Ivoire"/>
  </r>
  <r>
    <d v="2026-02-27T00:00:00"/>
    <s v="Transfert à Annick"/>
    <s v="Office"/>
    <n v="4000"/>
    <m/>
    <n v="1330209"/>
    <x v="2"/>
    <s v="02/060"/>
    <s v="Côte d'Ivoire"/>
  </r>
  <r>
    <d v="2026-02-27T00:00:00"/>
    <s v="Transfert à Jean Jacques"/>
    <s v="Management"/>
    <n v="8000"/>
    <m/>
    <n v="1322209"/>
    <x v="1"/>
    <s v="02/061"/>
    <s v="Côte d'Ivoire"/>
  </r>
  <r>
    <d v="2026-02-27T00:00:00"/>
    <s v="Transfert à E04"/>
    <s v="Investigation"/>
    <n v="53000"/>
    <m/>
    <n v="1269209"/>
    <x v="6"/>
    <s v="02/062"/>
    <s v="Côte d'Ivoire"/>
  </r>
  <r>
    <d v="2026-02-27T00:00:00"/>
    <s v="Transfert à Jean Jacques"/>
    <s v="Management"/>
    <n v="47000"/>
    <m/>
    <n v="1222209"/>
    <x v="1"/>
    <s v="02/063"/>
    <s v="Côte d'Ivoire"/>
  </r>
  <r>
    <d v="2026-02-27T00:00:00"/>
    <s v="Transfert à Annick"/>
    <s v="Office"/>
    <n v="36000"/>
    <m/>
    <n v="1186209"/>
    <x v="2"/>
    <s v="02/064"/>
    <s v="Côte d'Ivoire"/>
  </r>
  <r>
    <d v="2026-02-27T00:00:00"/>
    <s v="Transfert à Annick"/>
    <s v="Office"/>
    <n v="130000"/>
    <m/>
    <n v="1056209"/>
    <x v="2"/>
    <s v="02/065"/>
    <s v="Côte d'Ivoire"/>
  </r>
  <r>
    <d v="2026-02-27T00:00:00"/>
    <s v="Transfert à Maxime"/>
    <s v="Media"/>
    <n v="130000"/>
    <m/>
    <n v="926209"/>
    <x v="4"/>
    <s v="02/066"/>
    <s v="Côte d'Ivoire"/>
  </r>
  <r>
    <d v="2026-02-27T00:00:00"/>
    <s v="Transfert à Maxime"/>
    <s v="Media"/>
    <n v="125000"/>
    <m/>
    <n v="801209"/>
    <x v="4"/>
    <s v="02/067"/>
    <s v="Côte d'Ivoire"/>
  </r>
  <r>
    <d v="2026-02-27T00:00:00"/>
    <s v="Transfert à E87"/>
    <s v="Investigation"/>
    <n v="8000"/>
    <m/>
    <n v="793209"/>
    <x v="9"/>
    <s v="02/068"/>
    <s v="Côte d'Ivoire"/>
  </r>
  <r>
    <d v="2026-02-27T00:00:00"/>
    <s v="Transfert à Jean Jacques"/>
    <s v="Management"/>
    <n v="10000"/>
    <m/>
    <n v="783209"/>
    <x v="1"/>
    <s v="02/069"/>
    <s v="Côte d'Ivoire"/>
  </r>
  <r>
    <d v="2026-02-27T00:00:00"/>
    <s v="Transfert à Annick"/>
    <s v="Office"/>
    <n v="5000"/>
    <m/>
    <n v="778209"/>
    <x v="2"/>
    <s v="02/069"/>
    <s v="Côte d'Ivoire"/>
  </r>
  <r>
    <d v="2026-02-27T00:00:00"/>
    <s v="Transfert à Agnes"/>
    <s v="Office"/>
    <n v="5000"/>
    <m/>
    <n v="773209"/>
    <x v="3"/>
    <s v="02/069"/>
    <s v="Côte d'Ivoire"/>
  </r>
  <r>
    <d v="2026-02-27T00:00:00"/>
    <s v="Transfert à Maxime"/>
    <s v="Media"/>
    <n v="5000"/>
    <m/>
    <n v="768209"/>
    <x v="4"/>
    <s v="02/069"/>
    <s v="Côte d'Ivoire"/>
  </r>
  <r>
    <d v="2026-02-27T00:00:00"/>
    <s v="Transfert à Roxane"/>
    <s v="Legal"/>
    <n v="5000"/>
    <m/>
    <n v="763209"/>
    <x v="5"/>
    <s v="02/069"/>
    <s v="Côte d'Ivoire"/>
  </r>
  <r>
    <d v="2026-02-27T00:00:00"/>
    <s v="Transfert à E04"/>
    <s v="Investigation"/>
    <n v="5000"/>
    <m/>
    <n v="758209"/>
    <x v="6"/>
    <s v="02/069"/>
    <s v="Côte d'Ivoire"/>
  </r>
  <r>
    <d v="2026-02-27T00:00:00"/>
    <s v="Transfert à E15"/>
    <s v="Investigation"/>
    <n v="5000"/>
    <m/>
    <n v="753209"/>
    <x v="7"/>
    <s v="02/069"/>
    <s v="Côte d'Ivoire"/>
  </r>
  <r>
    <d v="2026-02-27T00:00:00"/>
    <s v="Transfert a E77"/>
    <s v="Investigation"/>
    <n v="5000"/>
    <m/>
    <n v="748209"/>
    <x v="8"/>
    <s v="02/069"/>
    <s v="Côte d'Ivoire"/>
  </r>
  <r>
    <d v="2026-02-27T00:00:00"/>
    <s v="Transfert à E87"/>
    <s v="Investigation"/>
    <n v="5000"/>
    <m/>
    <n v="743209"/>
    <x v="9"/>
    <s v="02/069"/>
    <s v="Côte d'Ivoire"/>
  </r>
  <r>
    <d v="2026-02-27T00:00:00"/>
    <s v="Transfert à Roxane"/>
    <s v="Legal"/>
    <n v="78000"/>
    <m/>
    <n v="665209"/>
    <x v="5"/>
    <s v="02/070"/>
    <s v="Côte d'Ivoire"/>
  </r>
  <r>
    <d v="2026-02-27T00:00:00"/>
    <s v="Transfert à Roxane"/>
    <s v="Legal"/>
    <n v="36000"/>
    <m/>
    <n v="629209"/>
    <x v="5"/>
    <s v="02/071"/>
    <s v="Côte d'Ivoire"/>
  </r>
  <r>
    <d v="2026-02-27T00:00:00"/>
    <s v="Transfert à Roxane"/>
    <s v="Legal"/>
    <n v="88000"/>
    <m/>
    <n v="541209"/>
    <x v="5"/>
    <s v="02/072"/>
    <s v="Côte d'Ivoire"/>
  </r>
  <r>
    <d v="2026-02-27T00:00:00"/>
    <s v="Transfert à Jean Jacques"/>
    <s v="Management"/>
    <n v="30000"/>
    <m/>
    <n v="511209"/>
    <x v="1"/>
    <s v="02/073"/>
    <s v="Côte d'Ivoire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5">
  <r>
    <d v="2026-02-03T00:00:00"/>
    <s v="Bureau-Agence Western Union"/>
    <x v="0"/>
    <x v="0"/>
    <n v="1000"/>
    <n v="1.81257930034439"/>
    <n v="551.70000000000005"/>
    <s v="Annick"/>
    <s v="02/003"/>
    <s v="EAGLE CI"/>
    <s v="Pro Wildlife "/>
    <s v="Cote d'Ivoire"/>
  </r>
  <r>
    <d v="2026-02-03T00:00:00"/>
    <s v="agence Wester Union- Bureau"/>
    <x v="0"/>
    <x v="0"/>
    <n v="1500"/>
    <n v="2.7188689505165851"/>
    <n v="551.70000000000005"/>
    <s v="Annick"/>
    <s v="02/003"/>
    <s v="EAGLE CI"/>
    <s v="Pro Wildlife "/>
    <s v="Cote d'Ivoire"/>
  </r>
  <r>
    <d v="2026-02-03T00:00:00"/>
    <s v="Bureau-Agence Wester union"/>
    <x v="0"/>
    <x v="0"/>
    <n v="2000"/>
    <n v="3.6251586006887799"/>
    <n v="551.70000000000005"/>
    <s v="Annick"/>
    <s v="02/011"/>
    <s v="EAGLE CI"/>
    <s v="Pro Wildlife "/>
    <s v="Cote d'Ivoire"/>
  </r>
  <r>
    <d v="2026-02-03T00:00:00"/>
    <s v="agence Wester Union- Bureau"/>
    <x v="0"/>
    <x v="0"/>
    <n v="2000"/>
    <n v="3.6251586006887799"/>
    <n v="551.70000000000005"/>
    <s v="Annick"/>
    <s v="02/011"/>
    <s v="EAGLE CI"/>
    <s v="Pro Wildlife "/>
    <s v="Cote d'Ivoire"/>
  </r>
  <r>
    <d v="2026-02-03T00:00:00"/>
    <s v="Achat de carte de recharge Facture n°OCI-ABMALL.010.005140"/>
    <x v="1"/>
    <x v="0"/>
    <n v="5000"/>
    <n v="9.0628965017219496"/>
    <n v="551.70000000000005"/>
    <s v="Annick"/>
    <s v="02/001"/>
    <s v="EAGLE CI"/>
    <s v="Pro Wildlife "/>
    <s v="Cote d'Ivoire"/>
  </r>
  <r>
    <d v="2026-02-03T00:00:00"/>
    <s v="Achat de carte de recharge Facture n°OCI-ABMALL.010.005140"/>
    <x v="1"/>
    <x v="1"/>
    <n v="5000"/>
    <n v="9.0628965017219496"/>
    <n v="551.70000000000005"/>
    <s v="Jean Jacques"/>
    <s v="02/001"/>
    <s v="EAGLE CI"/>
    <s v="Pro Wildlife "/>
    <s v="Cote d'Ivoire"/>
  </r>
  <r>
    <d v="2026-02-03T00:00:00"/>
    <s v="Achat de carte de recharge Facture n°OCI-ABMALL.010.005140"/>
    <x v="1"/>
    <x v="2"/>
    <n v="5000"/>
    <n v="9.0628965017219496"/>
    <n v="551.70000000000005"/>
    <s v="E04"/>
    <s v="02/001"/>
    <s v="EAGLE CI"/>
    <s v="Pro Wildlife "/>
    <s v="Cote d'Ivoire"/>
  </r>
  <r>
    <d v="2026-02-03T00:00:00"/>
    <s v="Achat de carte de recharge Facture n°OCI-ABMALL.010.005140"/>
    <x v="1"/>
    <x v="3"/>
    <n v="5000"/>
    <n v="9.0628965017219496"/>
    <n v="551.70000000000005"/>
    <s v="Roxane"/>
    <s v="02/001"/>
    <s v="EAGLE CI"/>
    <s v="Pro Wildlife "/>
    <s v="Cote d'Ivoire"/>
  </r>
  <r>
    <d v="2026-02-03T00:00:00"/>
    <s v="Bureau- Agence Orange "/>
    <x v="0"/>
    <x v="0"/>
    <n v="1000"/>
    <n v="1.81257930034439"/>
    <n v="551.70000000000005"/>
    <s v="Agnes"/>
    <s v="02/002"/>
    <s v="EAGLE CI"/>
    <s v="Pro Wildlife "/>
    <s v="Cote d'Ivoire"/>
  </r>
  <r>
    <d v="2026-02-03T00:00:00"/>
    <s v="Agence Orange - Bureau"/>
    <x v="0"/>
    <x v="0"/>
    <n v="1000"/>
    <n v="1.81257930034439"/>
    <n v="551.70000000000005"/>
    <s v="Agnes"/>
    <s v="02/002"/>
    <s v="EAGLE CI"/>
    <s v="Pro Wildlife "/>
    <s v="Cote d'Ivoire"/>
  </r>
  <r>
    <d v="2026-02-03T00:00:00"/>
    <s v="Achat electricité bureau "/>
    <x v="2"/>
    <x v="0"/>
    <n v="10000"/>
    <n v="18.125793003443899"/>
    <n v="551.70000000000005"/>
    <s v="Agnes"/>
    <s v="02/004"/>
    <s v="EAGLE CI"/>
    <s v="Pro Wildlife "/>
    <s v="Cote d'Ivoire"/>
  </r>
  <r>
    <d v="2026-02-03T00:00:00"/>
    <s v="Achat de carte de recharge Facture n°OCI-ABMALL.010.005140"/>
    <x v="1"/>
    <x v="0"/>
    <n v="5000"/>
    <n v="9.0628965017219496"/>
    <n v="551.70000000000005"/>
    <s v="Agnes"/>
    <s v="02/001"/>
    <s v="EAGLE CI"/>
    <s v="Pro Wildlife "/>
    <s v="Cote d'Ivoire"/>
  </r>
  <r>
    <d v="2026-02-03T00:00:00"/>
    <s v="Achat de carte de recharge Facture n°OCI-ABMALL.010.005140"/>
    <x v="1"/>
    <x v="2"/>
    <n v="5000"/>
    <n v="9.0628965017219496"/>
    <n v="551.70000000000005"/>
    <s v="E15"/>
    <s v="02/001"/>
    <s v="EAGLE CI"/>
    <s v="Pro Wildlife "/>
    <s v="Cote d'Ivoire"/>
  </r>
  <r>
    <d v="2026-02-03T00:00:00"/>
    <s v="Achat de carte de recharge Facture n°OCI-ABMALL.010.005140"/>
    <x v="1"/>
    <x v="2"/>
    <n v="5000"/>
    <n v="9.0628965017219496"/>
    <n v="551.70000000000005"/>
    <s v="E77"/>
    <s v="02/001"/>
    <s v="EAGLE CI"/>
    <s v="Pro Wildlife "/>
    <s v="Cote d'Ivoire"/>
  </r>
  <r>
    <d v="2026-02-03T00:00:00"/>
    <s v="Achat de carte de recharge Facture n°OCI-ABMALL.010.005140"/>
    <x v="1"/>
    <x v="2"/>
    <n v="5000"/>
    <n v="9.0628965017219496"/>
    <n v="551.70000000000005"/>
    <s v="E87"/>
    <s v="02/001"/>
    <s v="EAGLE CI"/>
    <s v="Pro Wildlife "/>
    <s v="Cote d'Ivoire"/>
  </r>
  <r>
    <d v="2026-02-03T00:00:00"/>
    <s v="Achat de carte de recharge Facture n°OCI-ABMALL.010.005140"/>
    <x v="1"/>
    <x v="4"/>
    <n v="5000"/>
    <n v="9.0628965017219496"/>
    <n v="551.70000000000005"/>
    <s v="Maxime"/>
    <s v="02/001"/>
    <s v="EAGLE CI"/>
    <s v="Pro Wildlife "/>
    <s v="Cote d'Ivoire"/>
  </r>
  <r>
    <d v="2026-02-04T00:00:00"/>
    <s v="Frais de nettoyage jardinier bureau"/>
    <x v="3"/>
    <x v="0"/>
    <n v="5000"/>
    <n v="9.0628965017219496"/>
    <n v="551.70000000000005"/>
    <s v="Agnes"/>
    <s v="02/005"/>
    <s v="EAGLE CI"/>
    <s v="Pro Wildlife "/>
    <s v="Cote d'Ivoire"/>
  </r>
  <r>
    <d v="2026-02-04T00:00:00"/>
    <s v="Mission 1:domicile-   adjame"/>
    <x v="0"/>
    <x v="2"/>
    <n v="5000"/>
    <n v="9.0628965017219496"/>
    <n v="551.70000000000005"/>
    <s v="E77"/>
    <s v="02/008"/>
    <s v="EAGLE CI"/>
    <s v="Pro Wildlife "/>
    <s v="Cote d'Ivoire"/>
  </r>
  <r>
    <d v="2026-02-04T00:00:00"/>
    <s v="Mission 1:nourriture"/>
    <x v="4"/>
    <x v="2"/>
    <n v="5000"/>
    <n v="9.0628965017219496"/>
    <n v="551.70000000000005"/>
    <s v="E77"/>
    <s v="02/008"/>
    <s v="EAGLE CI"/>
    <s v="Pro Wildlife "/>
    <s v="Cote d'Ivoire"/>
  </r>
  <r>
    <d v="2026-02-04T00:00:00"/>
    <s v="Mission 1:abidjan-jacqueville"/>
    <x v="0"/>
    <x v="2"/>
    <n v="1500"/>
    <n v="2.7188689505165851"/>
    <n v="551.70000000000005"/>
    <s v="E77"/>
    <s v="02/008"/>
    <s v="EAGLE CI"/>
    <s v="Pro Wildlife "/>
    <s v="Cote d'Ivoire"/>
  </r>
  <r>
    <d v="2026-02-04T00:00:00"/>
    <s v="Mission 1:gare-marche"/>
    <x v="0"/>
    <x v="2"/>
    <n v="500"/>
    <n v="0.90628965017219498"/>
    <n v="551.70000000000005"/>
    <s v="E77"/>
    <s v="02/008"/>
    <s v="EAGLE CI"/>
    <s v="Pro Wildlife "/>
    <s v="Cote d'Ivoire"/>
  </r>
  <r>
    <d v="2026-02-04T00:00:00"/>
    <s v="Mission 1:marche-bikor"/>
    <x v="0"/>
    <x v="2"/>
    <n v="500"/>
    <n v="0.90628965017219498"/>
    <n v="551.70000000000005"/>
    <s v="E77"/>
    <s v="02/008"/>
    <s v="EAGLE CI"/>
    <s v="Pro Wildlife "/>
    <s v="Cote d'Ivoire"/>
  </r>
  <r>
    <d v="2026-02-04T00:00:00"/>
    <s v="Mission 1:bikor-fin goudron"/>
    <x v="0"/>
    <x v="2"/>
    <n v="500"/>
    <n v="0.90628965017219498"/>
    <n v="551.70000000000005"/>
    <s v="E77"/>
    <s v="02/008"/>
    <s v="EAGLE CI"/>
    <s v="Pro Wildlife "/>
    <s v="Cote d'Ivoire"/>
  </r>
  <r>
    <d v="2026-02-04T00:00:00"/>
    <s v="Mission 1:fin goudron-marche"/>
    <x v="0"/>
    <x v="2"/>
    <n v="500"/>
    <n v="0.90628965017219498"/>
    <n v="551.70000000000005"/>
    <s v="E77"/>
    <s v="02/008"/>
    <s v="EAGLE CI"/>
    <s v="Pro Wildlife "/>
    <s v="Cote d'Ivoire"/>
  </r>
  <r>
    <d v="2026-02-04T00:00:00"/>
    <s v="Mission 1:marche-grand jacque"/>
    <x v="0"/>
    <x v="2"/>
    <n v="3000"/>
    <n v="5.4377379010331701"/>
    <n v="551.70000000000005"/>
    <s v="E77"/>
    <s v="02/008"/>
    <s v="EAGLE CI"/>
    <s v="Pro Wildlife "/>
    <s v="Cote d'Ivoire"/>
  </r>
  <r>
    <d v="2026-02-04T00:00:00"/>
    <s v="Mission 1: boutique-plage"/>
    <x v="0"/>
    <x v="2"/>
    <n v="300"/>
    <n v="0.54377379010331695"/>
    <n v="551.70000000000005"/>
    <s v="E77"/>
    <s v="02/008"/>
    <s v="EAGLE CI"/>
    <s v="Pro Wildlife "/>
    <s v="Cote d'Ivoire"/>
  </r>
  <r>
    <d v="2026-02-04T00:00:00"/>
    <s v="Mission 1:plage-boutique"/>
    <x v="0"/>
    <x v="2"/>
    <n v="300"/>
    <n v="0.54377379010331695"/>
    <n v="551.70000000000005"/>
    <s v="E77"/>
    <s v="02/008"/>
    <s v="EAGLE CI"/>
    <s v="Pro Wildlife "/>
    <s v="Cote d'Ivoire"/>
  </r>
  <r>
    <d v="2026-02-04T00:00:00"/>
    <s v="Mission 1:grand jacque-jacqueville"/>
    <x v="0"/>
    <x v="2"/>
    <n v="3000"/>
    <n v="5.4377379010331701"/>
    <n v="551.70000000000005"/>
    <s v="E77"/>
    <s v="02/008"/>
    <s v="EAGLE CI"/>
    <s v="Pro Wildlife "/>
    <s v="Cote d'Ivoire"/>
  </r>
  <r>
    <d v="2026-02-04T00:00:00"/>
    <s v="Mission 1:marche-gare abidjan"/>
    <x v="0"/>
    <x v="2"/>
    <n v="500"/>
    <n v="0.90628965017219498"/>
    <n v="551.70000000000005"/>
    <s v="E77"/>
    <s v="02/008"/>
    <s v="EAGLE CI"/>
    <s v="Pro Wildlife "/>
    <s v="Cote d'Ivoire"/>
  </r>
  <r>
    <d v="2026-02-04T00:00:00"/>
    <s v="Mission 1:jacqueville-abidjan"/>
    <x v="0"/>
    <x v="2"/>
    <n v="1500"/>
    <n v="2.7188689505165851"/>
    <n v="551.70000000000005"/>
    <s v="E77"/>
    <s v="02/008"/>
    <s v="EAGLE CI"/>
    <s v="Pro Wildlife "/>
    <s v="Cote d'Ivoire"/>
  </r>
  <r>
    <d v="2026-02-04T00:00:00"/>
    <s v="Mission 1:yopougon-domicile"/>
    <x v="0"/>
    <x v="2"/>
    <n v="55000"/>
    <n v="99.691861518941451"/>
    <n v="551.70000000000005"/>
    <s v="E77"/>
    <s v="02/008"/>
    <s v="EAGLE CI"/>
    <s v="Pro Wildlife "/>
    <s v="Cote d'Ivoire"/>
  </r>
  <r>
    <d v="2026-02-04T00:00:00"/>
    <s v="Mission 1:Achat de nourriture pour cible"/>
    <x v="5"/>
    <x v="2"/>
    <n v="5500"/>
    <n v="9.969186151894144"/>
    <n v="551.70000000000005"/>
    <s v="E77"/>
    <s v="02/008"/>
    <s v="EAGLE CI"/>
    <s v="Pro Wildlife "/>
    <s v="Cote d'Ivoire"/>
  </r>
  <r>
    <d v="2026-02-04T00:00:00"/>
    <s v="Mission01:domicle-gare"/>
    <x v="0"/>
    <x v="2"/>
    <n v="6000"/>
    <n v="10.87547580206634"/>
    <n v="551.70000000000005"/>
    <s v="E87"/>
    <s v="02/009"/>
    <s v="EAGLE CI"/>
    <s v="Pro Wildlife "/>
    <s v="Cote d'Ivoire"/>
  </r>
  <r>
    <d v="2026-02-04T00:00:00"/>
    <s v="Mission01:abidjan - gagnoa"/>
    <x v="6"/>
    <x v="2"/>
    <n v="3500"/>
    <n v="6.3440275512053645"/>
    <n v="551.70000000000005"/>
    <s v="E87"/>
    <s v="02/009"/>
    <s v="EAGLE CI"/>
    <s v="Pro Wildlife "/>
    <s v="Cote d'Ivoire"/>
  </r>
  <r>
    <d v="2026-02-04T00:00:00"/>
    <s v="Mission01:Nourriture "/>
    <x v="4"/>
    <x v="2"/>
    <n v="5000"/>
    <n v="9.0628965017219496"/>
    <n v="551.70000000000005"/>
    <s v="E87"/>
    <s v="02/009"/>
    <s v="EAGLE CI"/>
    <s v="Pro Wildlife "/>
    <s v="Cote d'Ivoire"/>
  </r>
  <r>
    <d v="2026-02-04T00:00:00"/>
    <s v="Mission01:Hotel"/>
    <x v="4"/>
    <x v="2"/>
    <n v="13000"/>
    <n v="23.563530904477069"/>
    <n v="551.70000000000005"/>
    <s v="E87"/>
    <s v="02/009"/>
    <s v="EAGLE CI"/>
    <s v="Pro Wildlife "/>
    <s v="Cote d'Ivoire"/>
  </r>
  <r>
    <d v="2026-02-04T00:00:00"/>
    <s v="Mission01:transport local"/>
    <x v="0"/>
    <x v="2"/>
    <n v="2000"/>
    <n v="3.6251586006887799"/>
    <n v="551.70000000000005"/>
    <s v="E87"/>
    <s v="02/009"/>
    <s v="EAGLE CI"/>
    <s v="Pro Wildlife "/>
    <s v="Cote d'Ivoire"/>
  </r>
  <r>
    <d v="2026-02-04T00:00:00"/>
    <s v="Mission01:Achat de boisson pour cible"/>
    <x v="5"/>
    <x v="2"/>
    <n v="3000"/>
    <n v="5.4377379010331701"/>
    <n v="551.70000000000005"/>
    <s v="E87"/>
    <s v="02/009"/>
    <s v="EAGLE CI"/>
    <s v="Pro Wildlife "/>
    <s v="Cote d'Ivoire"/>
  </r>
  <r>
    <d v="2026-02-05T00:00:00"/>
    <s v="Mission:1 Domicile-Gare"/>
    <x v="0"/>
    <x v="2"/>
    <n v="6000"/>
    <n v="10.87547580206634"/>
    <n v="551.70000000000005"/>
    <s v="E04"/>
    <s v="02/006"/>
    <s v="EAGLE CI"/>
    <s v="Pro Wildlife "/>
    <s v="Cote d'Ivoire"/>
  </r>
  <r>
    <d v="2026-02-05T00:00:00"/>
    <s v="Mission:1 Abj-Tiassale"/>
    <x v="6"/>
    <x v="2"/>
    <n v="2500"/>
    <n v="4.5314482508609748"/>
    <n v="551.70000000000005"/>
    <s v="E04"/>
    <s v="02/006"/>
    <s v="EAGLE CI"/>
    <s v="Pro Wildlife "/>
    <s v="Cote d'Ivoire"/>
  </r>
  <r>
    <d v="2026-02-05T00:00:00"/>
    <s v="Mission:1 Gare-Hotel(course)"/>
    <x v="0"/>
    <x v="2"/>
    <n v="2000"/>
    <n v="3.6251586006887799"/>
    <n v="551.70000000000005"/>
    <s v="E04"/>
    <s v="02/006"/>
    <s v="EAGLE CI"/>
    <s v="Pro Wildlife "/>
    <s v="Cote d'Ivoire"/>
  </r>
  <r>
    <d v="2026-02-05T00:00:00"/>
    <s v="Mission:Hotel"/>
    <x v="4"/>
    <x v="2"/>
    <n v="13000"/>
    <n v="23.563530904477069"/>
    <n v="551.70000000000005"/>
    <s v="E04"/>
    <s v="02/006"/>
    <s v="EAGLE CI"/>
    <s v="Pro Wildlife "/>
    <s v="Cote d'Ivoire"/>
  </r>
  <r>
    <d v="2026-02-05T00:00:00"/>
    <s v="Mission:1: Nourriture "/>
    <x v="4"/>
    <x v="2"/>
    <n v="5000"/>
    <n v="9.0628965017219496"/>
    <n v="551.70000000000005"/>
    <s v="E04"/>
    <s v="02/006"/>
    <s v="EAGLE CI"/>
    <s v="Pro Wildlife "/>
    <s v="Cote d'Ivoire"/>
  </r>
  <r>
    <d v="2026-02-05T00:00:00"/>
    <s v="Mission:1 Hotel-Grand Marché"/>
    <x v="0"/>
    <x v="2"/>
    <n v="500"/>
    <n v="0.90628965017219498"/>
    <n v="551.70000000000005"/>
    <s v="E04"/>
    <s v="02/006"/>
    <s v="EAGLE CI"/>
    <s v="Pro Wildlife "/>
    <s v="Cote d'Ivoire"/>
  </r>
  <r>
    <d v="2026-02-05T00:00:00"/>
    <s v="Mission:1 Grand Marche-Allocodrome"/>
    <x v="0"/>
    <x v="2"/>
    <n v="500"/>
    <n v="0.90628965017219498"/>
    <n v="551.70000000000005"/>
    <s v="E04"/>
    <s v="02/006"/>
    <s v="EAGLE CI"/>
    <s v="Pro Wildlife "/>
    <s v="Cote d'Ivoire"/>
  </r>
  <r>
    <d v="2026-02-05T00:00:00"/>
    <s v="Mission:1 Achat conso(cible)"/>
    <x v="5"/>
    <x v="2"/>
    <n v="5000"/>
    <n v="9.0628965017219496"/>
    <n v="551.70000000000005"/>
    <s v="E04"/>
    <s v="02/006"/>
    <s v="EAGLE CI"/>
    <s v="Pro Wildlife "/>
    <s v="Cote d'Ivoire"/>
  </r>
  <r>
    <d v="2026-02-05T00:00:00"/>
    <s v="Mission:Frais carburant cible pour Bodo"/>
    <x v="0"/>
    <x v="2"/>
    <n v="5000"/>
    <n v="9.0628965017219496"/>
    <n v="551.70000000000005"/>
    <s v="E04"/>
    <s v="02/006"/>
    <s v="EAGLE CI"/>
    <s v="Pro Wildlife "/>
    <s v="Cote d'Ivoire"/>
  </r>
  <r>
    <d v="2026-02-05T00:00:00"/>
    <s v="Mission:1 Mission:1 Allocidrome-Corridor"/>
    <x v="0"/>
    <x v="2"/>
    <n v="500"/>
    <n v="0.90628965017219498"/>
    <n v="551.70000000000005"/>
    <s v="E04"/>
    <s v="02/006"/>
    <s v="EAGLE CI"/>
    <s v="Pro Wildlife "/>
    <s v="Cote d'Ivoire"/>
  </r>
  <r>
    <d v="2026-02-05T00:00:00"/>
    <s v="Mission:Corridor-Hotel"/>
    <x v="0"/>
    <x v="2"/>
    <n v="500"/>
    <n v="0.90628965017219498"/>
    <n v="551.70000000000005"/>
    <s v="E04"/>
    <s v="02/006"/>
    <s v="EAGLE CI"/>
    <s v="Pro Wildlife "/>
    <s v="Cote d'Ivoire"/>
  </r>
  <r>
    <d v="2026-02-05T00:00:00"/>
    <s v="Mission:1 Hotel-Resto"/>
    <x v="0"/>
    <x v="2"/>
    <n v="500"/>
    <n v="0.90628965017219498"/>
    <n v="551.70000000000005"/>
    <s v="E04"/>
    <s v="02/006"/>
    <s v="EAGLE CI"/>
    <s v="Pro Wildlife "/>
    <s v="Cote d'Ivoire"/>
  </r>
  <r>
    <d v="2026-02-05T00:00:00"/>
    <s v="mission:1Resto-Hotel"/>
    <x v="0"/>
    <x v="2"/>
    <n v="500"/>
    <n v="0.90628965017219498"/>
    <n v="551.70000000000005"/>
    <s v="E04"/>
    <s v="02/006"/>
    <s v="EAGLE CI"/>
    <s v="Pro Wildlife "/>
    <s v="Cote d'Ivoire"/>
  </r>
  <r>
    <d v="2026-02-05T00:00:00"/>
    <s v="Mission 1 : Bingerville- Ndotré"/>
    <x v="0"/>
    <x v="2"/>
    <n v="4000"/>
    <n v="7.2503172013775599"/>
    <n v="551.70000000000005"/>
    <s v="E15"/>
    <s v="02/007"/>
    <s v="EAGLE CI"/>
    <s v="Pro Wildlife "/>
    <s v="Cote d'Ivoire"/>
  </r>
  <r>
    <d v="2026-02-05T00:00:00"/>
    <s v="Mission 1 : Ndotré - domicile"/>
    <x v="0"/>
    <x v="2"/>
    <n v="4000"/>
    <n v="7.2503172013775599"/>
    <n v="551.70000000000005"/>
    <s v="E15"/>
    <s v="02/007"/>
    <s v="EAGLE CI"/>
    <s v="Pro Wildlife "/>
    <s v="Cote d'Ivoire"/>
  </r>
  <r>
    <d v="2026-02-05T00:00:00"/>
    <s v="Mission 1 : Achat de Boisson pour cible"/>
    <x v="5"/>
    <x v="2"/>
    <n v="2000"/>
    <n v="3.6251586006887799"/>
    <n v="551.70000000000005"/>
    <s v="E15"/>
    <s v="02/007"/>
    <s v="EAGLE CI"/>
    <s v="Pro Wildlife "/>
    <s v="Cote d'Ivoire"/>
  </r>
  <r>
    <d v="2026-02-05T00:00:00"/>
    <s v="Mission01:Hotel"/>
    <x v="4"/>
    <x v="2"/>
    <n v="13000"/>
    <n v="23.563530904477069"/>
    <n v="551.70000000000005"/>
    <s v="E87"/>
    <s v="02/009"/>
    <s v="EAGLE CI"/>
    <s v="Pro Wildlife "/>
    <s v="Cote d'Ivoire"/>
  </r>
  <r>
    <d v="2026-02-05T00:00:00"/>
    <s v="Mission 01 : Nourriture "/>
    <x v="4"/>
    <x v="2"/>
    <n v="5000"/>
    <n v="9.0628965017219496"/>
    <n v="551.70000000000005"/>
    <s v="E87"/>
    <s v="02/009"/>
    <s v="EAGLE CI"/>
    <s v="Pro Wildlife "/>
    <s v="Cote d'Ivoire"/>
  </r>
  <r>
    <d v="2026-02-05T00:00:00"/>
    <s v="Mission01:transport  local"/>
    <x v="0"/>
    <x v="2"/>
    <n v="2000"/>
    <n v="3.6251586006887799"/>
    <n v="551.70000000000005"/>
    <s v="E87"/>
    <s v="02/009"/>
    <s v="EAGLE CI"/>
    <s v="Pro Wildlife "/>
    <s v="Cote d'Ivoire"/>
  </r>
  <r>
    <d v="2026-02-05T00:00:00"/>
    <s v="Mission01:gagnoa-Lakota"/>
    <x v="0"/>
    <x v="2"/>
    <n v="2000"/>
    <n v="3.6251586006887799"/>
    <n v="551.70000000000005"/>
    <s v="E87"/>
    <s v="02/009"/>
    <s v="EAGLE CI"/>
    <s v="Pro Wildlife "/>
    <s v="Cote d'Ivoire"/>
  </r>
  <r>
    <d v="2026-02-05T00:00:00"/>
    <s v="Mission01:Achat de boisson pour cible"/>
    <x v="5"/>
    <x v="2"/>
    <n v="3000"/>
    <n v="5.4377379010331701"/>
    <n v="551.70000000000005"/>
    <s v="E87"/>
    <s v="02/009"/>
    <s v="EAGLE CI"/>
    <s v="Pro Wildlife "/>
    <s v="Cote d'Ivoire"/>
  </r>
  <r>
    <d v="2026-02-06T00:00:00"/>
    <s v="Frais d'envoi de fond aux enqueteurs"/>
    <x v="7"/>
    <x v="0"/>
    <n v="1455"/>
    <n v="2.6373028820010873"/>
    <n v="551.70000000000005"/>
    <s v="Annick"/>
    <s v="02/010"/>
    <s v="EAGLE CI"/>
    <s v="Pro Wildlife "/>
    <s v="Cote d'Ivoire"/>
  </r>
  <r>
    <d v="2026-02-06T00:00:00"/>
    <s v="Frais d'envoi de fond aux enqueteurs"/>
    <x v="7"/>
    <x v="0"/>
    <n v="1350"/>
    <n v="2.4469820554649262"/>
    <n v="551.70000000000005"/>
    <s v="Annick"/>
    <s v="02/014"/>
    <s v="EAGLE CI"/>
    <s v="Pro Wildlife "/>
    <s v="Cote d'Ivoire"/>
  </r>
  <r>
    <d v="2026-02-06T00:00:00"/>
    <s v="Mission:1 Hotel-Corridor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:1 Tiassale-carrefour bodo"/>
    <x v="0"/>
    <x v="2"/>
    <n v="2000"/>
    <n v="3.6251586006887799"/>
    <n v="551.70000000000005"/>
    <s v="E04"/>
    <s v="02/006"/>
    <s v="EAGLE CI"/>
    <s v="Pro Wildlife "/>
    <s v="Cote d'Ivoire"/>
  </r>
  <r>
    <d v="2026-02-06T00:00:00"/>
    <s v="Mission:1 Carrefour bodo-Campement"/>
    <x v="0"/>
    <x v="2"/>
    <n v="1000"/>
    <n v="1.81257930034439"/>
    <n v="551.70000000000005"/>
    <s v="E04"/>
    <s v="02/006"/>
    <s v="EAGLE CI"/>
    <s v="Pro Wildlife "/>
    <s v="Cote d'Ivoire"/>
  </r>
  <r>
    <d v="2026-02-06T00:00:00"/>
    <s v="Mission:1 Achat de nourriture pour cible"/>
    <x v="5"/>
    <x v="2"/>
    <n v="5000"/>
    <n v="9.0628965017219496"/>
    <n v="551.70000000000005"/>
    <s v="E04"/>
    <s v="02/006"/>
    <s v="EAGLE CI"/>
    <s v="Pro Wildlife "/>
    <s v="Cote d'Ivoire"/>
  </r>
  <r>
    <d v="2026-02-06T00:00:00"/>
    <s v="Mission:1 Crédit appel cible"/>
    <x v="5"/>
    <x v="2"/>
    <n v="2000"/>
    <n v="3.6251586006887799"/>
    <n v="551.70000000000005"/>
    <s v="E04"/>
    <s v="02/006"/>
    <s v="EAGLE CI"/>
    <s v="Pro Wildlife "/>
    <s v="Cote d'Ivoire"/>
  </r>
  <r>
    <d v="2026-02-06T00:00:00"/>
    <s v="Mission:1 Campement-carrefour bodo"/>
    <x v="0"/>
    <x v="2"/>
    <n v="1000"/>
    <n v="1.81257930034439"/>
    <n v="551.70000000000005"/>
    <s v="E04"/>
    <s v="02/006"/>
    <s v="EAGLE CI"/>
    <s v="Pro Wildlife "/>
    <s v="Cote d'Ivoire"/>
  </r>
  <r>
    <d v="2026-02-06T00:00:00"/>
    <s v="Mission:1 Bodo-Tiassale"/>
    <x v="0"/>
    <x v="2"/>
    <n v="2000"/>
    <n v="3.6251586006887799"/>
    <n v="551.70000000000005"/>
    <s v="E04"/>
    <s v="02/006"/>
    <s v="EAGLE CI"/>
    <s v="Pro Wildlife "/>
    <s v="Cote d'Ivoire"/>
  </r>
  <r>
    <d v="2026-02-06T00:00:00"/>
    <s v="Mission:1 Corridor Tiassale-Hotel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:1 Hotel"/>
    <x v="4"/>
    <x v="2"/>
    <n v="13000"/>
    <n v="23.563530904477069"/>
    <n v="551.70000000000005"/>
    <s v="E04"/>
    <s v="02/006"/>
    <s v="EAGLE CI"/>
    <s v="Pro Wildlife "/>
    <s v="Cote d'Ivoire"/>
  </r>
  <r>
    <d v="2026-02-06T00:00:00"/>
    <s v="Mission:1 Nourriture "/>
    <x v="4"/>
    <x v="2"/>
    <n v="5000"/>
    <n v="9.0628965017219496"/>
    <n v="551.70000000000005"/>
    <s v="E04"/>
    <s v="02/006"/>
    <s v="EAGLE CI"/>
    <s v="Pro Wildlife "/>
    <s v="Cote d'Ivoire"/>
  </r>
  <r>
    <d v="2026-02-06T00:00:00"/>
    <s v="Mission:1 Hotel Grd-Marche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:1 Grand marché- commerce 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:1 Commerce-Hotel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:1 Hotel-Resto 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:1 Resto-Hotel "/>
    <x v="0"/>
    <x v="2"/>
    <n v="500"/>
    <n v="0.90628965017219498"/>
    <n v="551.70000000000005"/>
    <s v="E04"/>
    <s v="02/006"/>
    <s v="EAGLE CI"/>
    <s v="Pro Wildlife "/>
    <s v="Cote d'Ivoire"/>
  </r>
  <r>
    <d v="2026-02-06T00:00:00"/>
    <s v="Mission 2 : Bingerville - Gesco"/>
    <x v="0"/>
    <x v="2"/>
    <n v="4000"/>
    <n v="7.2503172013775599"/>
    <n v="551.70000000000005"/>
    <s v="E15"/>
    <s v="02/013"/>
    <s v="EAGLE CI"/>
    <s v="Pro Wildlife "/>
    <s v="Cote d'Ivoire"/>
  </r>
  <r>
    <d v="2026-02-06T00:00:00"/>
    <s v="Mission 2 : Gesco - domicile"/>
    <x v="0"/>
    <x v="2"/>
    <n v="4000"/>
    <n v="7.2503172013775599"/>
    <n v="551.70000000000005"/>
    <s v="E15"/>
    <s v="02/013"/>
    <s v="EAGLE CI"/>
    <s v="Pro Wildlife "/>
    <s v="Cote d'Ivoire"/>
  </r>
  <r>
    <d v="2026-02-06T00:00:00"/>
    <s v="Mission 1 : Achat de Boisson pour cible"/>
    <x v="5"/>
    <x v="2"/>
    <n v="2000"/>
    <n v="3.6251586006887799"/>
    <n v="551.70000000000005"/>
    <s v="E15"/>
    <s v="02/013"/>
    <s v="EAGLE CI"/>
    <s v="Pro Wildlife "/>
    <s v="Cote d'Ivoire"/>
  </r>
  <r>
    <d v="2026-02-06T00:00:00"/>
    <s v="Mission 2: Domicile -adjame "/>
    <x v="0"/>
    <x v="2"/>
    <n v="5500"/>
    <n v="9.969186151894144"/>
    <n v="551.70000000000005"/>
    <s v="E77"/>
    <s v="02/012"/>
    <s v="EAGLE CI"/>
    <s v="Pro Wildlife "/>
    <s v="Cote d'Ivoire"/>
  </r>
  <r>
    <d v="2026-02-06T00:00:00"/>
    <s v="Mission 2: nourriture "/>
    <x v="4"/>
    <x v="2"/>
    <n v="5000"/>
    <n v="9.0628965017219496"/>
    <n v="551.70000000000005"/>
    <s v="E77"/>
    <s v="02/012"/>
    <s v="EAGLE CI"/>
    <s v="Pro Wildlife "/>
    <s v="Cote d'Ivoire"/>
  </r>
  <r>
    <d v="2026-02-06T00:00:00"/>
    <s v="Mission2:abobo-alepe"/>
    <x v="0"/>
    <x v="2"/>
    <n v="1500"/>
    <n v="2.7188689505165851"/>
    <n v="551.70000000000005"/>
    <s v="E77"/>
    <s v="02/012"/>
    <s v="EAGLE CI"/>
    <s v="Pro Wildlife "/>
    <s v="Cote d'Ivoire"/>
  </r>
  <r>
    <d v="2026-02-06T00:00:00"/>
    <s v="Mission 2: gare-marche"/>
    <x v="0"/>
    <x v="2"/>
    <n v="7000"/>
    <n v="12.688055102410729"/>
    <n v="551.70000000000005"/>
    <s v="E77"/>
    <s v="02/012"/>
    <s v="EAGLE CI"/>
    <s v="Pro Wildlife "/>
    <s v="Cote d'Ivoire"/>
  </r>
  <r>
    <d v="2026-02-06T00:00:00"/>
    <s v="Mission 2: marche-residentiel"/>
    <x v="0"/>
    <x v="2"/>
    <n v="1000"/>
    <n v="1.81257930034439"/>
    <n v="551.70000000000005"/>
    <s v="E77"/>
    <s v="02/012"/>
    <s v="EAGLE CI"/>
    <s v="Pro Wildlife "/>
    <s v="Cote d'Ivoire"/>
  </r>
  <r>
    <d v="2026-02-06T00:00:00"/>
    <s v="Mission 2: residentiel -gare ator"/>
    <x v="0"/>
    <x v="2"/>
    <n v="500"/>
    <n v="0.90628965017219498"/>
    <n v="551.70000000000005"/>
    <s v="E77"/>
    <s v="02/012"/>
    <s v="EAGLE CI"/>
    <s v="Pro Wildlife "/>
    <s v="Cote d'Ivoire"/>
  </r>
  <r>
    <d v="2026-02-06T00:00:00"/>
    <s v="Mission 2: gare ator-residentiel"/>
    <x v="0"/>
    <x v="2"/>
    <n v="500"/>
    <n v="0.90628965017219498"/>
    <n v="551.70000000000005"/>
    <s v="E77"/>
    <s v="02/012"/>
    <s v="EAGLE CI"/>
    <s v="Pro Wildlife "/>
    <s v="Cote d'Ivoire"/>
  </r>
  <r>
    <d v="2026-02-06T00:00:00"/>
    <s v="Mission 2: residentiel-gare moto"/>
    <x v="0"/>
    <x v="2"/>
    <n v="500"/>
    <n v="0.90628965017219498"/>
    <n v="551.70000000000005"/>
    <s v="E77"/>
    <s v="02/012"/>
    <s v="EAGLE CI"/>
    <s v="Pro Wildlife "/>
    <s v="Cote d'Ivoire"/>
  </r>
  <r>
    <d v="2026-02-06T00:00:00"/>
    <s v="Mission 2: gare moto-gare abidjan"/>
    <x v="0"/>
    <x v="2"/>
    <n v="500"/>
    <n v="0.90628965017219498"/>
    <n v="551.70000000000005"/>
    <s v="E77"/>
    <s v="02/012"/>
    <s v="EAGLE CI"/>
    <s v="Pro Wildlife "/>
    <s v="Cote d'Ivoire"/>
  </r>
  <r>
    <d v="2026-02-06T00:00:00"/>
    <s v="Mission 2:alepe-abidjan"/>
    <x v="0"/>
    <x v="2"/>
    <n v="500"/>
    <n v="0.90628965017219498"/>
    <n v="551.70000000000005"/>
    <s v="E77"/>
    <s v="02/012"/>
    <s v="EAGLE CI"/>
    <s v="Pro Wildlife "/>
    <s v="Cote d'Ivoire"/>
  </r>
  <r>
    <d v="2026-02-06T00:00:00"/>
    <s v="Mission 2:abobo-domicile"/>
    <x v="0"/>
    <x v="2"/>
    <n v="500"/>
    <n v="0.90628965017219498"/>
    <n v="551.70000000000005"/>
    <s v="E77"/>
    <s v="02/012"/>
    <s v="EAGLE CI"/>
    <s v="Pro Wildlife "/>
    <s v="Cote d'Ivoire"/>
  </r>
  <r>
    <d v="2026-02-06T00:00:00"/>
    <s v="Mission 2:Achat de nourriture pour cible"/>
    <x v="5"/>
    <x v="2"/>
    <n v="3500"/>
    <n v="6.3440275512053645"/>
    <n v="551.70000000000005"/>
    <s v="E77"/>
    <s v="02/012"/>
    <s v="EAGLE CI"/>
    <s v="Pro Wildlife "/>
    <s v="Cote d'Ivoire"/>
  </r>
  <r>
    <d v="2026-02-06T00:00:00"/>
    <s v="Mission01: Hotel"/>
    <x v="4"/>
    <x v="2"/>
    <n v="13000"/>
    <n v="23.563530904477069"/>
    <n v="551.70000000000005"/>
    <s v="E87"/>
    <s v="02/009"/>
    <s v="EAGLE CI"/>
    <s v="Pro Wildlife "/>
    <s v="Cote d'Ivoire"/>
  </r>
  <r>
    <d v="2026-02-06T00:00:00"/>
    <s v="Mission01:Nourriture "/>
    <x v="4"/>
    <x v="2"/>
    <n v="5000"/>
    <n v="9.0628965017219496"/>
    <n v="551.70000000000005"/>
    <s v="E87"/>
    <s v="02/009"/>
    <s v="EAGLE CI"/>
    <s v="Pro Wildlife "/>
    <s v="Cote d'Ivoire"/>
  </r>
  <r>
    <d v="2026-02-06T00:00:00"/>
    <s v="Mission 01 : Transport local"/>
    <x v="0"/>
    <x v="2"/>
    <n v="2000"/>
    <n v="3.6251586006887799"/>
    <n v="551.70000000000005"/>
    <s v="E87"/>
    <s v="02/009"/>
    <s v="EAGLE CI"/>
    <s v="Pro Wildlife "/>
    <s v="Cote d'Ivoire"/>
  </r>
  <r>
    <d v="2026-02-07T00:00:00"/>
    <s v="Mission:1 Hotel-Gare(course)"/>
    <x v="0"/>
    <x v="2"/>
    <n v="1000"/>
    <n v="1.81257930034439"/>
    <n v="551.70000000000005"/>
    <s v="E04"/>
    <s v="02/006"/>
    <s v="EAGLE CI"/>
    <s v="Pro Wildlife "/>
    <s v="Cote d'Ivoire"/>
  </r>
  <r>
    <d v="2026-02-07T00:00:00"/>
    <s v="Mission:1 Tiassale-Abjan"/>
    <x v="6"/>
    <x v="2"/>
    <n v="2500"/>
    <n v="4.5314482508609748"/>
    <n v="551.70000000000005"/>
    <s v="E04"/>
    <s v="02/006"/>
    <s v="EAGLE CI"/>
    <s v="Pro Wildlife "/>
    <s v="Cote d'Ivoire"/>
  </r>
  <r>
    <d v="2026-02-07T00:00:00"/>
    <s v="Mission:1 Nourriture "/>
    <x v="4"/>
    <x v="2"/>
    <n v="5000"/>
    <n v="9.0628965017219496"/>
    <n v="551.70000000000005"/>
    <s v="E04"/>
    <s v="02/006"/>
    <s v="EAGLE CI"/>
    <s v="Pro Wildlife "/>
    <s v="Cote d'Ivoire"/>
  </r>
  <r>
    <d v="2026-02-07T00:00:00"/>
    <s v="Mission:1 Abj yop-Domicile"/>
    <x v="0"/>
    <x v="2"/>
    <n v="6000"/>
    <n v="10.87547580206634"/>
    <n v="551.70000000000005"/>
    <s v="E04"/>
    <s v="02/006"/>
    <s v="EAGLE CI"/>
    <s v="Pro Wildlife "/>
    <s v="Cote d'Ivoire"/>
  </r>
  <r>
    <d v="2026-02-07T00:00:00"/>
    <s v="Mission01:GAgnoa-abidjan"/>
    <x v="6"/>
    <x v="2"/>
    <n v="3500"/>
    <n v="6.3440275512053645"/>
    <n v="551.70000000000005"/>
    <s v="E87"/>
    <s v="02/009"/>
    <s v="EAGLE CI"/>
    <s v="Pro Wildlife "/>
    <s v="Cote d'Ivoire"/>
  </r>
  <r>
    <d v="2026-02-07T00:00:00"/>
    <s v="Mission01:Nourriture "/>
    <x v="4"/>
    <x v="2"/>
    <n v="5000"/>
    <n v="9.0628965017219496"/>
    <n v="551.70000000000005"/>
    <s v="E87"/>
    <s v="02/009"/>
    <s v="EAGLE CI"/>
    <s v="Pro Wildlife "/>
    <s v="Cote d'Ivoire"/>
  </r>
  <r>
    <d v="2026-02-07T00:00:00"/>
    <s v="Mission01:gare-domicle"/>
    <x v="0"/>
    <x v="2"/>
    <n v="7000"/>
    <n v="12.688055102410729"/>
    <n v="551.70000000000005"/>
    <s v="E87"/>
    <s v="02/009"/>
    <s v="EAGLE CI"/>
    <s v="Pro Wildlife "/>
    <s v="Cote d'Ivoire"/>
  </r>
  <r>
    <d v="2026-02-09T00:00:00"/>
    <s v="Achat de carte de recharge Facture n°OCI-ABMALL.030.005090"/>
    <x v="1"/>
    <x v="0"/>
    <n v="5000"/>
    <n v="9.0628965017219496"/>
    <n v="551.70000000000005"/>
    <s v="Annick"/>
    <s v="02/019"/>
    <s v="EAGLE CI"/>
    <s v="Pro Wildlife "/>
    <s v="Cote d'Ivoire"/>
  </r>
  <r>
    <d v="2026-02-09T00:00:00"/>
    <s v="Achat de carte de recharge Facture n°OCI-ABMALL.007.005167"/>
    <x v="1"/>
    <x v="1"/>
    <n v="5000"/>
    <n v="9.0628965017219496"/>
    <n v="551.70000000000005"/>
    <s v="Jean Jacques"/>
    <s v="02/019"/>
    <s v="EAGLE CI"/>
    <s v="Pro Wildlife "/>
    <s v="Cote d'Ivoire"/>
  </r>
  <r>
    <d v="2026-02-09T00:00:00"/>
    <s v="Achat de carte de recharge Facture n°OCI-ABMALL.007.005167"/>
    <x v="1"/>
    <x v="2"/>
    <n v="5000"/>
    <n v="9.0628965017219496"/>
    <n v="551.70000000000005"/>
    <s v="E04"/>
    <s v="02/019"/>
    <s v="EAGLE CI"/>
    <s v="Pro Wildlife "/>
    <s v="Cote d'Ivoire"/>
  </r>
  <r>
    <d v="2026-02-09T00:00:00"/>
    <s v="Achat de carte de recharge Facture n°OCI-ABMALL.007.005167"/>
    <x v="1"/>
    <x v="3"/>
    <n v="5000"/>
    <n v="9.0628965017219496"/>
    <n v="551.70000000000005"/>
    <s v="Roxane"/>
    <s v="02/019"/>
    <s v="EAGLE CI"/>
    <s v="Pro Wildlife "/>
    <s v="Cote d'Ivoire"/>
  </r>
  <r>
    <d v="2026-02-09T00:00:00"/>
    <s v="Bureau- Agence Orange "/>
    <x v="0"/>
    <x v="0"/>
    <n v="1000"/>
    <n v="1.81257930034439"/>
    <n v="551.70000000000005"/>
    <s v="Agnes"/>
    <s v="02/020"/>
    <s v="EAGLE CI"/>
    <s v="Pro Wildlife "/>
    <s v="Cote d'Ivoire"/>
  </r>
  <r>
    <d v="2026-02-09T00:00:00"/>
    <s v="Agence Orange - Bureau"/>
    <x v="0"/>
    <x v="0"/>
    <n v="1000"/>
    <n v="1.81257930034439"/>
    <n v="551.70000000000005"/>
    <s v="Agnes"/>
    <s v="02/020"/>
    <s v="EAGLE CI"/>
    <s v="Pro Wildlife "/>
    <s v="Cote d'Ivoire"/>
  </r>
  <r>
    <d v="2026-02-09T00:00:00"/>
    <s v="Achat de carte de recharge Facture n°OCI-ABMALL.007.005167"/>
    <x v="1"/>
    <x v="0"/>
    <n v="5000"/>
    <n v="9.0628965017219496"/>
    <n v="551.70000000000005"/>
    <s v="Agnes"/>
    <s v="02/019"/>
    <s v="EAGLE CI"/>
    <s v="Pro Wildlife "/>
    <s v="Cote d'Ivoire"/>
  </r>
  <r>
    <d v="2026-02-09T00:00:00"/>
    <s v="Achat de carte de recharge Facture n°OCI-ABMALL.007.005167"/>
    <x v="1"/>
    <x v="2"/>
    <n v="5000"/>
    <n v="9.0628965017219496"/>
    <n v="551.70000000000005"/>
    <s v="E15"/>
    <s v="02/019"/>
    <s v="EAGLE CI"/>
    <s v="Pro Wildlife "/>
    <s v="Cote d'Ivoire"/>
  </r>
  <r>
    <d v="2026-02-09T00:00:00"/>
    <s v="Achat de carte de recharge Facture n°OCI-ABMALL.007.005167"/>
    <x v="1"/>
    <x v="2"/>
    <n v="5000"/>
    <n v="9.0628965017219496"/>
    <n v="551.70000000000005"/>
    <s v="E77"/>
    <s v="02/019"/>
    <s v="EAGLE CI"/>
    <s v="Pro Wildlife "/>
    <s v="Cote d'Ivoire"/>
  </r>
  <r>
    <d v="2026-02-09T00:00:00"/>
    <s v="Achat de carte de recharge Facture n°OCI-ABMALL.007.005167"/>
    <x v="1"/>
    <x v="2"/>
    <n v="5000"/>
    <n v="9.0628965017219496"/>
    <n v="551.70000000000005"/>
    <s v="E87"/>
    <s v="02/019"/>
    <s v="EAGLE CI"/>
    <s v="Pro Wildlife "/>
    <s v="Cote d'Ivoire"/>
  </r>
  <r>
    <d v="2026-02-09T00:00:00"/>
    <s v="Achat de carte de recharge Facture n°OCI-ABMALL.030.005090"/>
    <x v="1"/>
    <x v="4"/>
    <n v="5000"/>
    <n v="9.0628965017219496"/>
    <n v="551.70000000000005"/>
    <s v="Maxime"/>
    <s v="02/019"/>
    <s v="EAGLE CI"/>
    <s v="Pro Wildlife "/>
    <s v="Cote d'Ivoire"/>
  </r>
  <r>
    <d v="2026-02-10T00:00:00"/>
    <s v="Mission:2 Domicile-Gare"/>
    <x v="0"/>
    <x v="2"/>
    <n v="6000"/>
    <n v="10.87547580206634"/>
    <n v="551.70000000000005"/>
    <s v="E04"/>
    <s v="02/015"/>
    <s v="EAGLE CI"/>
    <s v="Pro Wildlife "/>
    <s v="Cote d'Ivoire"/>
  </r>
  <r>
    <d v="2026-02-10T00:00:00"/>
    <s v="Mission:2 Abidjan-Daoukro"/>
    <x v="6"/>
    <x v="2"/>
    <n v="4000"/>
    <n v="7.2503172013775599"/>
    <n v="551.70000000000005"/>
    <s v="E04"/>
    <s v="02/015"/>
    <s v="EAGLE CI"/>
    <s v="Pro Wildlife "/>
    <s v="Cote d'Ivoire"/>
  </r>
  <r>
    <d v="2026-02-10T00:00:00"/>
    <s v="Mission:2 Gare-Hotel(course)"/>
    <x v="0"/>
    <x v="2"/>
    <n v="2000"/>
    <n v="3.6251586006887799"/>
    <n v="551.70000000000005"/>
    <s v="E04"/>
    <s v="02/015"/>
    <s v="EAGLE CI"/>
    <s v="Pro Wildlife "/>
    <s v="Cote d'Ivoire"/>
  </r>
  <r>
    <d v="2026-02-10T00:00:00"/>
    <s v="Mission:2 Hôtel "/>
    <x v="4"/>
    <x v="2"/>
    <n v="13000"/>
    <n v="23.563530904477069"/>
    <n v="551.70000000000005"/>
    <s v="E04"/>
    <s v="02/015"/>
    <s v="EAGLE CI"/>
    <s v="Pro Wildlife "/>
    <s v="Cote d'Ivoire"/>
  </r>
  <r>
    <d v="2026-02-10T00:00:00"/>
    <s v="Mission:2 Nourriture "/>
    <x v="4"/>
    <x v="2"/>
    <n v="5000"/>
    <n v="9.0628965017219496"/>
    <n v="551.70000000000005"/>
    <s v="E04"/>
    <s v="02/015"/>
    <s v="EAGLE CI"/>
    <s v="Pro Wildlife "/>
    <s v="Cote d'Ivoire"/>
  </r>
  <r>
    <d v="2026-02-10T00:00:00"/>
    <s v="Mission:2 Hotel-Gare Samanza"/>
    <x v="0"/>
    <x v="2"/>
    <n v="500"/>
    <n v="0.90628965017219498"/>
    <n v="551.70000000000005"/>
    <s v="E04"/>
    <s v="02/015"/>
    <s v="EAGLE CI"/>
    <s v="Pro Wildlife "/>
    <s v="Cote d'Ivoire"/>
  </r>
  <r>
    <d v="2026-02-10T00:00:00"/>
    <s v="Mission:2 Gare Samanza-Hotel"/>
    <x v="0"/>
    <x v="2"/>
    <n v="500"/>
    <n v="0.90628965017219498"/>
    <n v="551.70000000000005"/>
    <s v="E04"/>
    <s v="02/015"/>
    <s v="EAGLE CI"/>
    <s v="Pro Wildlife "/>
    <s v="Cote d'Ivoire"/>
  </r>
  <r>
    <d v="2026-02-10T00:00:00"/>
    <s v="Mission:2 Hotel-Resto "/>
    <x v="0"/>
    <x v="2"/>
    <n v="500"/>
    <n v="0.90628965017219498"/>
    <n v="551.70000000000005"/>
    <s v="E04"/>
    <s v="02/015"/>
    <s v="EAGLE CI"/>
    <s v="Pro Wildlife "/>
    <s v="Cote d'Ivoire"/>
  </r>
  <r>
    <d v="2026-02-10T00:00:00"/>
    <s v="Mission:2 Resto-Hotel "/>
    <x v="0"/>
    <x v="2"/>
    <n v="500"/>
    <n v="0.90628965017219498"/>
    <n v="551.70000000000005"/>
    <s v="E04"/>
    <s v="02/015"/>
    <s v="EAGLE CI"/>
    <s v="Pro Wildlife "/>
    <s v="Cote d'Ivoire"/>
  </r>
  <r>
    <d v="2026-02-10T00:00:00"/>
    <s v="Mission 3 : domicile - gare"/>
    <x v="0"/>
    <x v="2"/>
    <n v="8000"/>
    <n v="14.50063440275512"/>
    <n v="551.70000000000005"/>
    <s v="E15"/>
    <s v="02/016"/>
    <s v="EAGLE CI"/>
    <s v="Pro Wildlife "/>
    <s v="Cote d'Ivoire"/>
  </r>
  <r>
    <d v="2026-02-10T00:00:00"/>
    <s v="Mission 3 : Abidjan - Toulepleu"/>
    <x v="0"/>
    <x v="2"/>
    <n v="10000"/>
    <n v="18.125793003443899"/>
    <n v="551.70000000000005"/>
    <s v="E15"/>
    <s v="02/016"/>
    <s v="EAGLE CI"/>
    <s v="Pro Wildlife "/>
    <s v="Cote d'Ivoire"/>
  </r>
  <r>
    <d v="2026-02-10T00:00:00"/>
    <s v="Mission 3 : gare - hotel"/>
    <x v="0"/>
    <x v="2"/>
    <n v="1000"/>
    <n v="1.81257930034439"/>
    <n v="551.70000000000005"/>
    <s v="E15"/>
    <s v="02/016"/>
    <s v="EAGLE CI"/>
    <s v="Pro Wildlife "/>
    <s v="Cote d'Ivoire"/>
  </r>
  <r>
    <d v="2026-02-10T00:00:00"/>
    <s v="Mission 3 : hotel - restaurant"/>
    <x v="0"/>
    <x v="2"/>
    <n v="300"/>
    <n v="0.54377379010331695"/>
    <n v="551.70000000000005"/>
    <s v="E15"/>
    <s v="02/016"/>
    <s v="EAGLE CI"/>
    <s v="Pro Wildlife "/>
    <s v="Cote d'Ivoire"/>
  </r>
  <r>
    <d v="2026-02-10T00:00:00"/>
    <s v="Mission 3 : restaurant - hotel"/>
    <x v="0"/>
    <x v="2"/>
    <n v="300"/>
    <n v="0.54377379010331695"/>
    <n v="551.70000000000005"/>
    <s v="E15"/>
    <s v="02/016"/>
    <s v="EAGLE CI"/>
    <s v="Pro Wildlife "/>
    <s v="Cote d'Ivoire"/>
  </r>
  <r>
    <d v="2026-02-10T00:00:00"/>
    <s v="Mission 3 : hotel"/>
    <x v="4"/>
    <x v="2"/>
    <n v="13000"/>
    <n v="23.563530904477069"/>
    <n v="551.70000000000005"/>
    <s v="E15"/>
    <s v="02/016"/>
    <s v="EAGLE CI"/>
    <s v="Pro Wildlife "/>
    <s v="Cote d'Ivoire"/>
  </r>
  <r>
    <d v="2026-02-10T00:00:00"/>
    <s v="Mission 3 : Nourriture"/>
    <x v="4"/>
    <x v="2"/>
    <n v="5000"/>
    <n v="9.0628965017219496"/>
    <n v="551.70000000000005"/>
    <s v="E15"/>
    <s v="02/016"/>
    <s v="EAGLE CI"/>
    <s v="Pro Wildlife "/>
    <s v="Cote d'Ivoire"/>
  </r>
  <r>
    <d v="2026-02-10T00:00:00"/>
    <s v="Mission 3:Nourriture"/>
    <x v="4"/>
    <x v="2"/>
    <n v="5000"/>
    <n v="9.0628965017219496"/>
    <n v="551.70000000000005"/>
    <s v="E77"/>
    <s v="02/018"/>
    <s v="EAGLE CI"/>
    <s v="Pro Wildlife "/>
    <s v="Cote d'Ivoire"/>
  </r>
  <r>
    <d v="2026-02-10T00:00:00"/>
    <s v="Mission 3:domicile-fresco"/>
    <x v="0"/>
    <x v="2"/>
    <n v="5000"/>
    <n v="9.0628965017219496"/>
    <n v="551.70000000000005"/>
    <s v="E77"/>
    <s v="02/018"/>
    <s v="EAGLE CI"/>
    <s v="Pro Wildlife "/>
    <s v="Cote d'Ivoire"/>
  </r>
  <r>
    <d v="2026-02-10T00:00:00"/>
    <s v="Mission 3:fresco-san pedro"/>
    <x v="6"/>
    <x v="2"/>
    <n v="4000"/>
    <n v="7.2503172013775599"/>
    <n v="551.70000000000005"/>
    <s v="E77"/>
    <s v="02/018"/>
    <s v="EAGLE CI"/>
    <s v="Pro Wildlife "/>
    <s v="Cote d'Ivoire"/>
  </r>
  <r>
    <d v="2026-02-10T00:00:00"/>
    <s v="Mission 3:hotel"/>
    <x v="4"/>
    <x v="2"/>
    <n v="13000"/>
    <n v="23.563530904477069"/>
    <n v="551.70000000000005"/>
    <s v="E77"/>
    <s v="02/018"/>
    <s v="EAGLE CI"/>
    <s v="Pro Wildlife "/>
    <s v="Cote d'Ivoire"/>
  </r>
  <r>
    <d v="2026-02-10T00:00:00"/>
    <s v="Mission 3:gare-hotel"/>
    <x v="0"/>
    <x v="2"/>
    <n v="1000"/>
    <n v="1.81257930034439"/>
    <n v="551.70000000000005"/>
    <s v="E77"/>
    <s v="02/018"/>
    <s v="EAGLE CI"/>
    <s v="Pro Wildlife "/>
    <s v="Cote d'Ivoire"/>
  </r>
  <r>
    <d v="2026-02-10T00:00:00"/>
    <s v="Mission 3:hotel-plage"/>
    <x v="0"/>
    <x v="2"/>
    <n v="500"/>
    <n v="0.90628965017219498"/>
    <n v="551.70000000000005"/>
    <s v="E77"/>
    <s v="02/018"/>
    <s v="EAGLE CI"/>
    <s v="Pro Wildlife "/>
    <s v="Cote d'Ivoire"/>
  </r>
  <r>
    <d v="2026-02-10T00:00:00"/>
    <s v="Mission 3:plage-resto"/>
    <x v="0"/>
    <x v="2"/>
    <n v="500"/>
    <n v="0.90628965017219498"/>
    <n v="551.70000000000005"/>
    <s v="E77"/>
    <s v="02/018"/>
    <s v="EAGLE CI"/>
    <s v="Pro Wildlife "/>
    <s v="Cote d'Ivoire"/>
  </r>
  <r>
    <d v="2026-02-10T00:00:00"/>
    <s v="Mission 3:resto-hotel"/>
    <x v="0"/>
    <x v="2"/>
    <n v="500"/>
    <n v="0.90628965017219498"/>
    <n v="551.70000000000005"/>
    <s v="E77"/>
    <s v="02/018"/>
    <s v="EAGLE CI"/>
    <s v="Pro Wildlife "/>
    <s v="Cote d'Ivoire"/>
  </r>
  <r>
    <d v="2026-02-10T00:00:00"/>
    <s v="Mision02:domicle -gare "/>
    <x v="0"/>
    <x v="2"/>
    <n v="6000"/>
    <n v="10.87547580206634"/>
    <n v="551.70000000000005"/>
    <s v="E87"/>
    <s v="02/017"/>
    <s v="EAGLE CI"/>
    <s v="Pro Wildlife "/>
    <s v="Cote d'Ivoire"/>
  </r>
  <r>
    <d v="2026-02-10T00:00:00"/>
    <s v="Mision02:Nourriture"/>
    <x v="4"/>
    <x v="2"/>
    <n v="5000"/>
    <n v="9.0628965017219496"/>
    <n v="551.70000000000005"/>
    <s v="E87"/>
    <s v="02/017"/>
    <s v="EAGLE CI"/>
    <s v="Pro Wildlife "/>
    <s v="Cote d'Ivoire"/>
  </r>
  <r>
    <d v="2026-02-10T00:00:00"/>
    <s v="Mision02:Abidjan-bouake"/>
    <x v="6"/>
    <x v="2"/>
    <n v="7000"/>
    <n v="12.688055102410729"/>
    <n v="551.70000000000005"/>
    <s v="E87"/>
    <s v="02/017"/>
    <s v="EAGLE CI"/>
    <s v="Pro Wildlife "/>
    <s v="Cote d'Ivoire"/>
  </r>
  <r>
    <d v="2026-02-10T00:00:00"/>
    <s v="Mision02:Hotel"/>
    <x v="4"/>
    <x v="2"/>
    <n v="13000"/>
    <n v="23.563530904477069"/>
    <n v="551.70000000000005"/>
    <s v="E87"/>
    <s v="02/017"/>
    <s v="EAGLE CI"/>
    <s v="Pro Wildlife "/>
    <s v="Cote d'Ivoire"/>
  </r>
  <r>
    <d v="2026-02-10T00:00:00"/>
    <s v="Mision02: transport  local "/>
    <x v="0"/>
    <x v="2"/>
    <n v="2000"/>
    <n v="3.6251586006887799"/>
    <n v="551.70000000000005"/>
    <s v="E87"/>
    <s v="02/017"/>
    <s v="EAGLE CI"/>
    <s v="Pro Wildlife "/>
    <s v="Cote d'Ivoire"/>
  </r>
  <r>
    <d v="2026-02-10T00:00:00"/>
    <s v="Mision02:Achat de nourriture pour cible"/>
    <x v="5"/>
    <x v="2"/>
    <n v="3000"/>
    <n v="5.4377379010331701"/>
    <n v="551.70000000000005"/>
    <s v="E87"/>
    <s v="02/017"/>
    <s v="EAGLE CI"/>
    <s v="Pro Wildlife "/>
    <s v="Cote d'Ivoire"/>
  </r>
  <r>
    <d v="2026-02-11T00:00:00"/>
    <s v="Mission:2 Hotel-Gare"/>
    <x v="0"/>
    <x v="2"/>
    <n v="500"/>
    <n v="0.90628965017219498"/>
    <n v="551.70000000000005"/>
    <s v="E04"/>
    <s v="02/015"/>
    <s v="EAGLE CI"/>
    <s v="Pro Wildlife "/>
    <s v="Cote d'Ivoire"/>
  </r>
  <r>
    <d v="2026-02-11T00:00:00"/>
    <s v="Mission:2 Daoukro-Takimassou"/>
    <x v="0"/>
    <x v="2"/>
    <n v="4000"/>
    <n v="7.2503172013775599"/>
    <n v="551.70000000000005"/>
    <s v="E04"/>
    <s v="02/015"/>
    <s v="EAGLE CI"/>
    <s v="Pro Wildlife "/>
    <s v="Cote d'Ivoire"/>
  </r>
  <r>
    <d v="2026-02-11T00:00:00"/>
    <s v="Mission:2 Katimanssou-Samanza(moto)"/>
    <x v="0"/>
    <x v="2"/>
    <n v="3000"/>
    <n v="5.4377379010331701"/>
    <n v="551.70000000000005"/>
    <s v="E04"/>
    <s v="02/015"/>
    <s v="EAGLE CI"/>
    <s v="Pro Wildlife "/>
    <s v="Cote d'Ivoire"/>
  </r>
  <r>
    <d v="2026-02-11T00:00:00"/>
    <s v="Mission:2 Samaza-Ouelle"/>
    <x v="0"/>
    <x v="2"/>
    <n v="3000"/>
    <n v="5.4377379010331701"/>
    <n v="551.70000000000005"/>
    <s v="E04"/>
    <s v="02/015"/>
    <s v="EAGLE CI"/>
    <s v="Pro Wildlife "/>
    <s v="Cote d'Ivoire"/>
  </r>
  <r>
    <d v="2026-02-11T00:00:00"/>
    <s v="Mission:2 Achat conso(nourriture et boissons)"/>
    <x v="5"/>
    <x v="2"/>
    <n v="5000"/>
    <n v="9.0628965017219496"/>
    <n v="551.70000000000005"/>
    <s v="E04"/>
    <s v="02/015"/>
    <s v="EAGLE CI"/>
    <s v="Pro Wildlife "/>
    <s v="Cote d'Ivoire"/>
  </r>
  <r>
    <d v="2026-02-11T00:00:00"/>
    <s v="Mission:2 Frais carburant(moto)"/>
    <x v="0"/>
    <x v="2"/>
    <n v="10000"/>
    <n v="18.125793003443899"/>
    <n v="551.70000000000005"/>
    <s v="E04"/>
    <s v="02/015"/>
    <s v="EAGLE CI"/>
    <s v="Pro Wildlife "/>
    <s v="Cote d'Ivoire"/>
  </r>
  <r>
    <d v="2026-02-11T00:00:00"/>
    <s v="Mission:2 Ouellé-Daoukro"/>
    <x v="0"/>
    <x v="2"/>
    <n v="2000"/>
    <n v="3.6251586006887799"/>
    <n v="551.70000000000005"/>
    <s v="E04"/>
    <s v="02/015"/>
    <s v="EAGLE CI"/>
    <s v="Pro Wildlife "/>
    <s v="Cote d'Ivoire"/>
  </r>
  <r>
    <d v="2026-02-11T00:00:00"/>
    <s v="Mission:2 Gare-Hotel(course)"/>
    <x v="0"/>
    <x v="2"/>
    <n v="1000"/>
    <n v="1.81257930034439"/>
    <n v="551.70000000000005"/>
    <s v="E04"/>
    <s v="02/015"/>
    <s v="EAGLE CI"/>
    <s v="Pro Wildlife "/>
    <s v="Cote d'Ivoire"/>
  </r>
  <r>
    <d v="2026-02-11T00:00:00"/>
    <s v="Mission:2 Hotel"/>
    <x v="4"/>
    <x v="2"/>
    <n v="13000"/>
    <n v="23.563530904477069"/>
    <n v="551.70000000000005"/>
    <s v="E04"/>
    <s v="02/015"/>
    <s v="EAGLE CI"/>
    <s v="Pro Wildlife "/>
    <s v="Cote d'Ivoire"/>
  </r>
  <r>
    <d v="2026-02-11T00:00:00"/>
    <s v="Mission:2 Nourriture "/>
    <x v="4"/>
    <x v="2"/>
    <n v="5000"/>
    <n v="9.0628965017219496"/>
    <n v="551.70000000000005"/>
    <s v="E04"/>
    <s v="02/015"/>
    <s v="EAGLE CI"/>
    <s v="Pro Wildlife "/>
    <s v="Cote d'Ivoire"/>
  </r>
  <r>
    <d v="2026-02-11T00:00:00"/>
    <s v="Mission:2 Hotel-Resto "/>
    <x v="0"/>
    <x v="2"/>
    <n v="500"/>
    <n v="0.90628965017219498"/>
    <n v="551.70000000000005"/>
    <s v="E04"/>
    <s v="02/015"/>
    <s v="EAGLE CI"/>
    <s v="Pro Wildlife "/>
    <s v="Cote d'Ivoire"/>
  </r>
  <r>
    <d v="2026-02-11T00:00:00"/>
    <s v="Mission:2 Resto-Hotel "/>
    <x v="0"/>
    <x v="2"/>
    <n v="500"/>
    <n v="0.90628965017219498"/>
    <n v="551.70000000000005"/>
    <s v="E04"/>
    <s v="02/015"/>
    <s v="EAGLE CI"/>
    <s v="Pro Wildlife "/>
    <s v="Cote d'Ivoire"/>
  </r>
  <r>
    <d v="2026-02-11T00:00:00"/>
    <s v="Mission 3 : hotel - Chez booba"/>
    <x v="0"/>
    <x v="2"/>
    <n v="300"/>
    <n v="0.54377379010331695"/>
    <n v="551.70000000000005"/>
    <s v="E15"/>
    <s v="02/016"/>
    <s v="EAGLE CI"/>
    <s v="Pro Wildlife "/>
    <s v="Cote d'Ivoire"/>
  </r>
  <r>
    <d v="2026-02-11T00:00:00"/>
    <s v="Mission 3 : Chez booba - hotel"/>
    <x v="0"/>
    <x v="2"/>
    <n v="300"/>
    <n v="0.54377379010331695"/>
    <n v="551.70000000000005"/>
    <s v="E15"/>
    <s v="02/016"/>
    <s v="EAGLE CI"/>
    <s v="Pro Wildlife "/>
    <s v="Cote d'Ivoire"/>
  </r>
  <r>
    <d v="2026-02-11T00:00:00"/>
    <s v="Mission 3 : hotel - Chez booba"/>
    <x v="0"/>
    <x v="2"/>
    <n v="300"/>
    <n v="0.54377379010331695"/>
    <n v="551.70000000000005"/>
    <s v="E15"/>
    <s v="02/016"/>
    <s v="EAGLE CI"/>
    <s v="Pro Wildlife "/>
    <s v="Cote d'Ivoire"/>
  </r>
  <r>
    <d v="2026-02-11T00:00:00"/>
    <s v="Mission 3 : Chez booba - hotel"/>
    <x v="0"/>
    <x v="2"/>
    <n v="300"/>
    <n v="0.54377379010331695"/>
    <n v="551.70000000000005"/>
    <s v="E15"/>
    <s v="02/016"/>
    <s v="EAGLE CI"/>
    <s v="Pro Wildlife "/>
    <s v="Cote d'Ivoire"/>
  </r>
  <r>
    <d v="2026-02-11T00:00:00"/>
    <s v="Mission 3 : hotel - restaurant"/>
    <x v="0"/>
    <x v="2"/>
    <n v="500"/>
    <n v="0.90628965017219498"/>
    <n v="551.70000000000005"/>
    <s v="E15"/>
    <s v="02/016"/>
    <s v="EAGLE CI"/>
    <s v="Pro Wildlife "/>
    <s v="Cote d'Ivoire"/>
  </r>
  <r>
    <d v="2026-02-11T00:00:00"/>
    <s v="Mission 3 : restaurant - hotel"/>
    <x v="0"/>
    <x v="2"/>
    <n v="500"/>
    <n v="0.90628965017219498"/>
    <n v="551.70000000000005"/>
    <s v="E15"/>
    <s v="02/016"/>
    <s v="EAGLE CI"/>
    <s v="Pro Wildlife "/>
    <s v="Cote d'Ivoire"/>
  </r>
  <r>
    <d v="2026-02-11T00:00:00"/>
    <s v="Mission 3 : hotel"/>
    <x v="4"/>
    <x v="2"/>
    <n v="13000"/>
    <n v="23.563530904477069"/>
    <n v="551.70000000000005"/>
    <s v="E15"/>
    <s v="02/016"/>
    <s v="EAGLE CI"/>
    <s v="Pro Wildlife "/>
    <s v="Cote d'Ivoire"/>
  </r>
  <r>
    <d v="2026-02-11T00:00:00"/>
    <s v="Mission 3 : nourriture"/>
    <x v="4"/>
    <x v="2"/>
    <n v="5000"/>
    <n v="9.0628965017219496"/>
    <n v="551.70000000000005"/>
    <s v="E15"/>
    <s v="02/016"/>
    <s v="EAGLE CI"/>
    <s v="Pro Wildlife "/>
    <s v="Cote d'Ivoire"/>
  </r>
  <r>
    <d v="2026-02-11T00:00:00"/>
    <s v="Mission 3 : Achat de boissons pour cible"/>
    <x v="5"/>
    <x v="2"/>
    <n v="5000"/>
    <n v="9.0628965017219496"/>
    <n v="551.70000000000005"/>
    <s v="E15"/>
    <s v="02/016"/>
    <s v="EAGLE CI"/>
    <s v="Pro Wildlife "/>
    <s v="Cote d'Ivoire"/>
  </r>
  <r>
    <d v="2026-02-11T00:00:00"/>
    <s v="Mission 3 : transport "/>
    <x v="0"/>
    <x v="2"/>
    <n v="3500"/>
    <n v="6.3440275512053645"/>
    <n v="551.70000000000005"/>
    <s v="E15"/>
    <s v="02/016"/>
    <s v="EAGLE CI"/>
    <s v="Pro Wildlife "/>
    <s v="Cote d'Ivoire"/>
  </r>
  <r>
    <d v="2026-02-11T00:00:00"/>
    <s v="Mission 3:nourriture"/>
    <x v="4"/>
    <x v="2"/>
    <n v="5000"/>
    <n v="9.0628965017219496"/>
    <n v="551.70000000000005"/>
    <s v="E77"/>
    <s v="02/018"/>
    <s v="EAGLE CI"/>
    <s v="Pro Wildlife "/>
    <s v="Cote d'Ivoire"/>
  </r>
  <r>
    <d v="2026-02-11T00:00:00"/>
    <s v="Mission 3:hotel-gare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sion 3:Hotel"/>
    <x v="4"/>
    <x v="2"/>
    <n v="13000"/>
    <n v="23.563530904477069"/>
    <n v="551.70000000000005"/>
    <s v="E77"/>
    <s v="02/018"/>
    <s v="EAGLE CI"/>
    <s v="Pro Wildlife "/>
    <s v="Cote d'Ivoire"/>
  </r>
  <r>
    <d v="2026-02-11T00:00:00"/>
    <s v="Mission 3:gare sp-grand bereby"/>
    <x v="0"/>
    <x v="2"/>
    <n v="2000"/>
    <n v="3.6251586006887799"/>
    <n v="551.70000000000005"/>
    <s v="E77"/>
    <s v="02/018"/>
    <s v="EAGLE CI"/>
    <s v="Pro Wildlife "/>
    <s v="Cote d'Ivoire"/>
  </r>
  <r>
    <d v="2026-02-11T00:00:00"/>
    <s v="Mission 3:gare-rond point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sion 3:rond point-gare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sion 3:gare-agni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sion 3:agni-tabou"/>
    <x v="0"/>
    <x v="2"/>
    <n v="1500"/>
    <n v="2.7188689505165851"/>
    <n v="551.70000000000005"/>
    <s v="E77"/>
    <s v="02/018"/>
    <s v="EAGLE CI"/>
    <s v="Pro Wildlife "/>
    <s v="Cote d'Ivoire"/>
  </r>
  <r>
    <d v="2026-02-11T00:00:00"/>
    <s v="Mission 3:gare-hotel"/>
    <x v="0"/>
    <x v="2"/>
    <n v="300"/>
    <n v="0.54377379010331695"/>
    <n v="551.70000000000005"/>
    <s v="E77"/>
    <s v="02/018"/>
    <s v="EAGLE CI"/>
    <s v="Pro Wildlife "/>
    <s v="Cote d'Ivoire"/>
  </r>
  <r>
    <d v="2026-02-11T00:00:00"/>
    <s v="Mission 3:hotel-zouglou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sion 3:zouglou-resto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sion 3:resto-hotel"/>
    <x v="0"/>
    <x v="2"/>
    <n v="500"/>
    <n v="0.90628965017219498"/>
    <n v="551.70000000000005"/>
    <s v="E77"/>
    <s v="02/018"/>
    <s v="EAGLE CI"/>
    <s v="Pro Wildlife "/>
    <s v="Cote d'Ivoire"/>
  </r>
  <r>
    <d v="2026-02-11T00:00:00"/>
    <s v="Mision02:bouake -katiola"/>
    <x v="0"/>
    <x v="2"/>
    <n v="3000"/>
    <n v="5.4377379010331701"/>
    <n v="551.70000000000005"/>
    <s v="E87"/>
    <s v="02/017"/>
    <s v="EAGLE CI"/>
    <s v="Pro Wildlife "/>
    <s v="Cote d'Ivoire"/>
  </r>
  <r>
    <d v="2026-02-11T00:00:00"/>
    <s v="Mision02:Nourriture"/>
    <x v="4"/>
    <x v="2"/>
    <n v="5000"/>
    <n v="9.0628965017219496"/>
    <n v="551.70000000000005"/>
    <s v="E87"/>
    <s v="02/017"/>
    <s v="EAGLE CI"/>
    <s v="Pro Wildlife "/>
    <s v="Cote d'Ivoire"/>
  </r>
  <r>
    <d v="2026-02-11T00:00:00"/>
    <s v="Mision02:Achat de nourriture pour cible"/>
    <x v="5"/>
    <x v="2"/>
    <n v="5000"/>
    <n v="9.0628965017219496"/>
    <n v="551.70000000000005"/>
    <s v="E87"/>
    <s v="02/017"/>
    <s v="EAGLE CI"/>
    <s v="Pro Wildlife "/>
    <s v="Cote d'Ivoire"/>
  </r>
  <r>
    <d v="2026-02-11T00:00:00"/>
    <s v="Mision02:katiola -bouake"/>
    <x v="6"/>
    <x v="2"/>
    <n v="3000"/>
    <n v="5.4377379010331701"/>
    <n v="551.70000000000005"/>
    <s v="E87"/>
    <s v="02/017"/>
    <s v="EAGLE CI"/>
    <s v="Pro Wildlife "/>
    <s v="Cote d'Ivoire"/>
  </r>
  <r>
    <d v="2026-02-11T00:00:00"/>
    <s v="Mission 02 : Hotel"/>
    <x v="4"/>
    <x v="2"/>
    <n v="13000"/>
    <n v="23.563530904477069"/>
    <n v="551.70000000000005"/>
    <s v="E87"/>
    <s v="02/017"/>
    <s v="EAGLE CI"/>
    <s v="Pro Wildlife "/>
    <s v="Cote d'Ivoire"/>
  </r>
  <r>
    <d v="2026-02-11T00:00:00"/>
    <s v="Mision02:transport Local"/>
    <x v="0"/>
    <x v="2"/>
    <n v="2000"/>
    <n v="3.6251586006887799"/>
    <n v="551.70000000000005"/>
    <s v="E87"/>
    <s v="02/017"/>
    <s v="EAGLE CI"/>
    <s v="Pro Wildlife "/>
    <s v="Cote d'Ivoire"/>
  </r>
  <r>
    <d v="2026-02-12T00:00:00"/>
    <s v="Mission:2 Hotel-Gare"/>
    <x v="0"/>
    <x v="2"/>
    <n v="500"/>
    <n v="0.90628965017219498"/>
    <n v="551.70000000000005"/>
    <s v="E04"/>
    <s v="02/015"/>
    <s v="EAGLE CI"/>
    <s v="Pro Wildlife "/>
    <s v="Cote d'Ivoire"/>
  </r>
  <r>
    <d v="2026-02-12T00:00:00"/>
    <s v="Mission:2 Daoukro-Abj"/>
    <x v="6"/>
    <x v="2"/>
    <n v="4000"/>
    <n v="7.2503172013775599"/>
    <n v="551.70000000000005"/>
    <s v="E04"/>
    <s v="02/015"/>
    <s v="EAGLE CI"/>
    <s v="Pro Wildlife "/>
    <s v="Cote d'Ivoire"/>
  </r>
  <r>
    <d v="2026-02-12T00:00:00"/>
    <s v="Mission:2 Nourriture "/>
    <x v="4"/>
    <x v="2"/>
    <n v="5000"/>
    <n v="9.0628965017219496"/>
    <n v="551.70000000000005"/>
    <s v="E04"/>
    <s v="02/015"/>
    <s v="EAGLE CI"/>
    <s v="Pro Wildlife "/>
    <s v="Cote d'Ivoire"/>
  </r>
  <r>
    <d v="2026-02-12T00:00:00"/>
    <s v="Mission:2 Abj Anyama-Domicile "/>
    <x v="0"/>
    <x v="2"/>
    <n v="6000"/>
    <n v="10.87547580206634"/>
    <n v="551.70000000000005"/>
    <s v="E04"/>
    <s v="02/015"/>
    <s v="EAGLE CI"/>
    <s v="Pro Wildlife "/>
    <s v="Cote d'Ivoire"/>
  </r>
  <r>
    <d v="2026-02-12T00:00:00"/>
    <s v="Mission 3 : hotel -gare"/>
    <x v="0"/>
    <x v="2"/>
    <n v="1000"/>
    <n v="1.81257930034439"/>
    <n v="551.70000000000005"/>
    <s v="E15"/>
    <s v="02/016"/>
    <s v="EAGLE CI"/>
    <s v="Pro Wildlife "/>
    <s v="Cote d'Ivoire"/>
  </r>
  <r>
    <d v="2026-02-12T00:00:00"/>
    <s v="Mission 3 : Toulepleu - Abidjan"/>
    <x v="0"/>
    <x v="2"/>
    <n v="10000"/>
    <n v="18.125793003443899"/>
    <n v="551.70000000000005"/>
    <s v="E15"/>
    <s v="02/016"/>
    <s v="EAGLE CI"/>
    <s v="Pro Wildlife "/>
    <s v="Cote d'Ivoire"/>
  </r>
  <r>
    <d v="2026-02-12T00:00:00"/>
    <s v="Mission 3 : Yopougon - domicile"/>
    <x v="0"/>
    <x v="2"/>
    <n v="8000"/>
    <n v="14.50063440275512"/>
    <n v="551.70000000000005"/>
    <s v="E15"/>
    <s v="02/016"/>
    <s v="EAGLE CI"/>
    <s v="Pro Wildlife "/>
    <s v="Cote d'Ivoire"/>
  </r>
  <r>
    <d v="2026-02-12T00:00:00"/>
    <s v="Mission 3 : nourriture"/>
    <x v="4"/>
    <x v="2"/>
    <n v="5000"/>
    <n v="9.0628965017219496"/>
    <n v="551.70000000000005"/>
    <s v="E15"/>
    <s v="02/016"/>
    <s v="EAGLE CI"/>
    <s v="Pro Wildlife "/>
    <s v="Cote d'Ivoire"/>
  </r>
  <r>
    <d v="2026-02-12T00:00:00"/>
    <s v="Mission 3:hotel-gare tahi 2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sion 3:Hotel"/>
    <x v="4"/>
    <x v="2"/>
    <n v="13000"/>
    <n v="23.563530904477069"/>
    <n v="551.70000000000005"/>
    <s v="E77"/>
    <s v="02/018"/>
    <s v="EAGLE CI"/>
    <s v="Pro Wildlife "/>
    <s v="Cote d'Ivoire"/>
  </r>
  <r>
    <d v="2026-02-12T00:00:00"/>
    <s v="Mission 3:nourriture"/>
    <x v="4"/>
    <x v="2"/>
    <n v="5000"/>
    <n v="9.0628965017219496"/>
    <n v="551.70000000000005"/>
    <s v="E77"/>
    <s v="02/018"/>
    <s v="EAGLE CI"/>
    <s v="Pro Wildlife "/>
    <s v="Cote d'Ivoire"/>
  </r>
  <r>
    <d v="2026-02-12T00:00:00"/>
    <s v="Mission 3:gare tahi 2-tahi 2"/>
    <x v="0"/>
    <x v="2"/>
    <n v="2000"/>
    <n v="3.6251586006887799"/>
    <n v="551.70000000000005"/>
    <s v="E77"/>
    <s v="02/018"/>
    <s v="EAGLE CI"/>
    <s v="Pro Wildlife "/>
    <s v="Cote d'Ivoire"/>
  </r>
  <r>
    <d v="2026-02-12T00:00:00"/>
    <s v="Mission 3:tahi 2-tabou"/>
    <x v="0"/>
    <x v="2"/>
    <n v="2000"/>
    <n v="3.6251586006887799"/>
    <n v="551.70000000000005"/>
    <s v="E77"/>
    <s v="02/018"/>
    <s v="EAGLE CI"/>
    <s v="Pro Wildlife "/>
    <s v="Cote d'Ivoire"/>
  </r>
  <r>
    <d v="2026-02-12T00:00:00"/>
    <s v="Mission 3:tahi 2-hotel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sion 3:hotel-zouglou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sion 3:zouglou-plage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sion 3:plage-hotel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sion 3:hotel-resto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sion 3:resto-hotel"/>
    <x v="0"/>
    <x v="2"/>
    <n v="500"/>
    <n v="0.90628965017219498"/>
    <n v="551.70000000000005"/>
    <s v="E77"/>
    <s v="02/018"/>
    <s v="EAGLE CI"/>
    <s v="Pro Wildlife "/>
    <s v="Cote d'Ivoire"/>
  </r>
  <r>
    <d v="2026-02-12T00:00:00"/>
    <s v="Mision02: gare - hotel"/>
    <x v="0"/>
    <x v="2"/>
    <n v="1000"/>
    <n v="1.81257930034439"/>
    <n v="551.70000000000005"/>
    <s v="E87"/>
    <s v="02/017"/>
    <s v="EAGLE CI"/>
    <s v="Pro Wildlife "/>
    <s v="Cote d'Ivoire"/>
  </r>
  <r>
    <d v="2026-02-12T00:00:00"/>
    <s v="Mision02:nourriture"/>
    <x v="4"/>
    <x v="2"/>
    <n v="5000"/>
    <n v="9.0628965017219496"/>
    <n v="551.70000000000005"/>
    <s v="E87"/>
    <s v="02/017"/>
    <s v="EAGLE CI"/>
    <s v="Pro Wildlife "/>
    <s v="Cote d'Ivoire"/>
  </r>
  <r>
    <d v="2026-02-12T00:00:00"/>
    <s v="Mision02:Bouake -abidjan"/>
    <x v="6"/>
    <x v="2"/>
    <n v="7000"/>
    <n v="12.688055102410729"/>
    <n v="551.70000000000005"/>
    <s v="E87"/>
    <s v="02/017"/>
    <s v="EAGLE CI"/>
    <s v="Pro Wildlife "/>
    <s v="Cote d'Ivoire"/>
  </r>
  <r>
    <d v="2026-02-12T00:00:00"/>
    <s v="Mision02:gare -domicle "/>
    <x v="0"/>
    <x v="2"/>
    <n v="6000"/>
    <n v="10.87547580206634"/>
    <n v="551.70000000000005"/>
    <s v="E87"/>
    <s v="02/017"/>
    <s v="EAGLE CI"/>
    <s v="Pro Wildlife "/>
    <s v="Cote d'Ivoire"/>
  </r>
  <r>
    <d v="2026-02-13T00:00:00"/>
    <s v="Mission 3:Nourriture"/>
    <x v="4"/>
    <x v="2"/>
    <n v="5000"/>
    <n v="9.0628965017219496"/>
    <n v="551.70000000000005"/>
    <s v="E77"/>
    <s v="02/018"/>
    <s v="EAGLE CI"/>
    <s v="Pro Wildlife "/>
    <s v="Cote d'Ivoire"/>
  </r>
  <r>
    <d v="2026-02-13T00:00:00"/>
    <s v="Mission 3:hotel"/>
    <x v="4"/>
    <x v="2"/>
    <n v="5000"/>
    <n v="9.0628965017219496"/>
    <n v="551.70000000000005"/>
    <s v="E77"/>
    <s v="02/018"/>
    <s v="EAGLE CI"/>
    <s v="Pro Wildlife "/>
    <s v="Cote d'Ivoire"/>
  </r>
  <r>
    <d v="2026-02-13T00:00:00"/>
    <s v="Mission 3:gare tabou-abidjan"/>
    <x v="6"/>
    <x v="2"/>
    <n v="7500"/>
    <n v="13.594344752582924"/>
    <n v="551.70000000000005"/>
    <s v="E77"/>
    <s v="02/018"/>
    <s v="EAGLE CI"/>
    <s v="Pro Wildlife "/>
    <s v="Cote d'Ivoire"/>
  </r>
  <r>
    <d v="2026-02-13T00:00:00"/>
    <s v="Mission 3:adjame-domicile"/>
    <x v="0"/>
    <x v="2"/>
    <n v="5000"/>
    <n v="9.0628965017219496"/>
    <n v="551.70000000000005"/>
    <s v="E77"/>
    <s v="02/018"/>
    <s v="EAGLE CI"/>
    <s v="Pro Wildlife "/>
    <s v="Cote d'Ivoire"/>
  </r>
  <r>
    <d v="2026-02-13T00:00:00"/>
    <s v="Mission 3:Achat de nourriture et boisson pour cible"/>
    <x v="5"/>
    <x v="2"/>
    <n v="11000"/>
    <n v="19.938372303788288"/>
    <n v="551.70000000000005"/>
    <s v="E77"/>
    <s v="02/018"/>
    <s v="EAGLE CI"/>
    <s v="Pro Wildlife "/>
    <s v="Cote d'Ivoire"/>
  </r>
  <r>
    <d v="2026-02-15T00:00:00"/>
    <s v="Mission 4 : hotel"/>
    <x v="4"/>
    <x v="2"/>
    <n v="13000"/>
    <n v="23.563530904477069"/>
    <n v="551.70000000000005"/>
    <s v="E15"/>
    <s v="02/028"/>
    <s v="EAGLE CI"/>
    <s v="Pro Wildlife "/>
    <s v="Cote d'Ivoire"/>
  </r>
  <r>
    <d v="2026-02-16T00:00:00"/>
    <s v="Achat de carte de recharge Facture n°OCI-ABMALL.008.004806"/>
    <x v="1"/>
    <x v="0"/>
    <n v="10000"/>
    <n v="18.125793003443899"/>
    <n v="551.70000000000005"/>
    <s v="Annick"/>
    <s v="02/023"/>
    <s v="EAGLE CI"/>
    <s v="Pro Wildlife "/>
    <s v="Cote d'Ivoire"/>
  </r>
  <r>
    <d v="2026-02-16T00:00:00"/>
    <s v="Achat de carte de recharge Facture n°OCI-ABMALL.008.004806"/>
    <x v="1"/>
    <x v="1"/>
    <n v="20000"/>
    <n v="36.251586006887798"/>
    <n v="551.70000000000005"/>
    <s v="Jean Jacques"/>
    <s v="02/023"/>
    <s v="EAGLE CI"/>
    <s v="Pro Wildlife "/>
    <s v="Cote d'Ivoire"/>
  </r>
  <r>
    <d v="2026-02-16T00:00:00"/>
    <s v="Achat de carte de recharge Facture n°OCI-ABMALL.008.004806"/>
    <x v="1"/>
    <x v="2"/>
    <n v="10000"/>
    <n v="18.125793003443899"/>
    <n v="551.70000000000005"/>
    <s v="E04"/>
    <s v="02/023"/>
    <s v="EAGLE CI"/>
    <s v="Pro Wildlife "/>
    <s v="Cote d'Ivoire"/>
  </r>
  <r>
    <d v="2026-02-16T00:00:00"/>
    <s v="Achat de carte de recharge Facture n°OCI-ABMALL.008.004806"/>
    <x v="1"/>
    <x v="3"/>
    <n v="10000"/>
    <n v="18.125793003443899"/>
    <n v="551.70000000000005"/>
    <s v="Roxane"/>
    <s v="02/023"/>
    <s v="EAGLE CI"/>
    <s v="Pro Wildlife "/>
    <s v="Cote d'Ivoire"/>
  </r>
  <r>
    <d v="2026-02-16T00:00:00"/>
    <s v="Reglement internet bureau Facture n°OCI-ABMALL.003.005090"/>
    <x v="8"/>
    <x v="0"/>
    <n v="25000"/>
    <n v="45.31448250860975"/>
    <n v="551.70000000000005"/>
    <s v="Agnes"/>
    <s v="02/024"/>
    <s v="EAGLE CI"/>
    <s v="Pro Wildlife "/>
    <s v="Cote d'Ivoire"/>
  </r>
  <r>
    <d v="2026-02-16T00:00:00"/>
    <s v="Bureau- WCF"/>
    <x v="0"/>
    <x v="0"/>
    <n v="3000"/>
    <n v="5.4377379010331701"/>
    <n v="551.70000000000005"/>
    <s v="Agnes"/>
    <s v="02/025"/>
    <s v="EAGLE CI"/>
    <s v="Pro Wildlife "/>
    <s v="Cote d'Ivoire"/>
  </r>
  <r>
    <d v="2026-02-16T00:00:00"/>
    <s v="WCF-Banque "/>
    <x v="0"/>
    <x v="0"/>
    <n v="5000"/>
    <n v="9.0628965017219496"/>
    <n v="551.70000000000005"/>
    <s v="Agnes"/>
    <s v="02/025"/>
    <s v="EAGLE CI"/>
    <s v="Pro Wildlife "/>
    <s v="Cote d'Ivoire"/>
  </r>
  <r>
    <d v="2026-02-16T00:00:00"/>
    <s v="Banque- Agence Orange "/>
    <x v="0"/>
    <x v="0"/>
    <n v="5000"/>
    <n v="9.0628965017219496"/>
    <n v="551.70000000000005"/>
    <s v="Agnes"/>
    <s v="02/025"/>
    <s v="EAGLE CI"/>
    <s v="Pro Wildlife "/>
    <s v="Cote d'Ivoire"/>
  </r>
  <r>
    <d v="2026-02-16T00:00:00"/>
    <s v="Agence Orange - Bureau"/>
    <x v="0"/>
    <x v="0"/>
    <n v="1000"/>
    <n v="1.81257930034439"/>
    <n v="551.70000000000005"/>
    <s v="Agnes"/>
    <s v="02/025"/>
    <s v="EAGLE CI"/>
    <s v="Pro Wildlife "/>
    <s v="Cote d'Ivoire"/>
  </r>
  <r>
    <d v="2026-02-16T00:00:00"/>
    <s v="Achat de carte de recharge Facture n°OCI-ABMALL.008.004806"/>
    <x v="1"/>
    <x v="0"/>
    <n v="10000"/>
    <n v="18.125793003443899"/>
    <n v="551.70000000000005"/>
    <s v="Agnes"/>
    <s v="02/023"/>
    <s v="EAGLE CI"/>
    <s v="Pro Wildlife "/>
    <s v="Cote d'Ivoire"/>
  </r>
  <r>
    <d v="2026-02-16T00:00:00"/>
    <s v="Achat de carte de recharge Facture n°OCI-ABMALL.008.004806"/>
    <x v="1"/>
    <x v="2"/>
    <n v="10000"/>
    <n v="18.125793003443899"/>
    <n v="551.70000000000005"/>
    <s v="E15"/>
    <s v="02/023"/>
    <s v="EAGLE CI"/>
    <s v="Pro Wildlife "/>
    <s v="Cote d'Ivoire"/>
  </r>
  <r>
    <d v="2026-02-16T00:00:00"/>
    <s v="Achat de carte de recharge Facture n°OCI-ABMALL.008.004806"/>
    <x v="1"/>
    <x v="2"/>
    <n v="10000"/>
    <n v="18.125793003443899"/>
    <n v="551.70000000000005"/>
    <s v="E77"/>
    <s v="02/023"/>
    <s v="EAGLE CI"/>
    <s v="Pro Wildlife "/>
    <s v="Cote d'Ivoire"/>
  </r>
  <r>
    <d v="2026-02-16T00:00:00"/>
    <s v="Achat de carte de recharge Facture n°OCI-ABMALL.008.004806"/>
    <x v="1"/>
    <x v="2"/>
    <n v="10000"/>
    <n v="18.125793003443899"/>
    <n v="551.70000000000005"/>
    <s v="E87"/>
    <s v="02/023"/>
    <s v="EAGLE CI"/>
    <s v="Pro Wildlife "/>
    <s v="Cote d'Ivoire"/>
  </r>
  <r>
    <d v="2026-02-16T00:00:00"/>
    <s v="Achat de carte de recharge Facture n°OCI-ABMALL.008.004806"/>
    <x v="1"/>
    <x v="4"/>
    <n v="10000"/>
    <n v="18.125793003443899"/>
    <n v="551.70000000000005"/>
    <s v="Maxime"/>
    <s v="02/023"/>
    <s v="EAGLE CI"/>
    <s v="Pro Wildlife "/>
    <s v="Cote d'Ivoire"/>
  </r>
  <r>
    <d v="2026-02-17T00:00:00"/>
    <s v="Mission:3 Domicile-Treichville"/>
    <x v="0"/>
    <x v="2"/>
    <n v="5000"/>
    <n v="9.0628965017219496"/>
    <n v="551.70000000000005"/>
    <s v="E04"/>
    <s v="02/026"/>
    <s v="EAGLE CI"/>
    <s v="Pro Wildlife "/>
    <s v="Cote d'Ivoire"/>
  </r>
  <r>
    <d v="2026-02-17T00:00:00"/>
    <s v="Mission:3 Treichville-Siporex"/>
    <x v="0"/>
    <x v="2"/>
    <n v="5000"/>
    <n v="9.0628965017219496"/>
    <n v="551.70000000000005"/>
    <s v="E04"/>
    <s v="02/026"/>
    <s v="EAGLE CI"/>
    <s v="Pro Wildlife "/>
    <s v="Cote d'Ivoire"/>
  </r>
  <r>
    <d v="2026-02-17T00:00:00"/>
    <s v="Mission:3 Frais transport(cible)"/>
    <x v="0"/>
    <x v="2"/>
    <n v="10000"/>
    <n v="18.125793003443899"/>
    <n v="551.70000000000005"/>
    <s v="E04"/>
    <s v="02/026"/>
    <s v="EAGLE CI"/>
    <s v="Pro Wildlife "/>
    <s v="Cote d'Ivoire"/>
  </r>
  <r>
    <d v="2026-02-17T00:00:00"/>
    <s v="Mission:3 Achat conso cible(boissons et Nourriture)"/>
    <x v="5"/>
    <x v="2"/>
    <n v="12000"/>
    <n v="21.75095160413268"/>
    <n v="551.70000000000005"/>
    <s v="E04"/>
    <s v="02/026"/>
    <s v="EAGLE CI"/>
    <s v="Pro Wildlife "/>
    <s v="Cote d'Ivoire"/>
  </r>
  <r>
    <d v="2026-02-17T00:00:00"/>
    <s v="Achat de 4 Balances ( 4 X 800"/>
    <x v="9"/>
    <x v="2"/>
    <n v="32000"/>
    <n v="58.002537611020479"/>
    <n v="551.70000000000005"/>
    <s v="E04"/>
    <s v="02/032"/>
    <s v="EAGLE CI"/>
    <s v="Pro Wildlife "/>
    <s v="Cote d'Ivoire"/>
  </r>
  <r>
    <d v="2026-02-17T00:00:00"/>
    <s v="Achat de power Bank"/>
    <x v="9"/>
    <x v="2"/>
    <n v="15000"/>
    <n v="27.188689505165847"/>
    <n v="551.70000000000005"/>
    <s v="E04"/>
    <s v="02/032"/>
    <s v="EAGLE CI"/>
    <s v="Pro Wildlife "/>
    <s v="Cote d'Ivoire"/>
  </r>
  <r>
    <d v="2026-02-17T00:00:00"/>
    <s v="Mission 4 : Bingerville - gare"/>
    <x v="0"/>
    <x v="2"/>
    <n v="8000"/>
    <n v="14.50063440275512"/>
    <n v="551.70000000000005"/>
    <s v="E15"/>
    <s v="02/028"/>
    <s v="EAGLE CI"/>
    <s v="Pro Wildlife "/>
    <s v="Cote d'Ivoire"/>
  </r>
  <r>
    <d v="2026-02-17T00:00:00"/>
    <s v="Mission 4 : Abidjan -Bouaké"/>
    <x v="6"/>
    <x v="2"/>
    <n v="6600"/>
    <n v="11.963023382272974"/>
    <n v="551.70000000000005"/>
    <s v="E15"/>
    <s v="02/028"/>
    <s v="EAGLE CI"/>
    <s v="Pro Wildlife "/>
    <s v="Cote d'Ivoire"/>
  </r>
  <r>
    <d v="2026-02-17T00:00:00"/>
    <s v="Mission 4 : gare - hotel"/>
    <x v="0"/>
    <x v="2"/>
    <n v="500"/>
    <n v="0.90628965017219498"/>
    <n v="551.70000000000005"/>
    <s v="E15"/>
    <s v="02/028"/>
    <s v="EAGLE CI"/>
    <s v="Pro Wildlife "/>
    <s v="Cote d'Ivoire"/>
  </r>
  <r>
    <d v="2026-02-17T00:00:00"/>
    <s v="Mission 4 : hotel - restaurant"/>
    <x v="0"/>
    <x v="2"/>
    <n v="300"/>
    <n v="0.54377379010331695"/>
    <n v="551.70000000000005"/>
    <s v="E15"/>
    <s v="02/028"/>
    <s v="EAGLE CI"/>
    <s v="Pro Wildlife "/>
    <s v="Cote d'Ivoire"/>
  </r>
  <r>
    <d v="2026-02-17T00:00:00"/>
    <s v="Mission 4 : restaurant - hotel"/>
    <x v="0"/>
    <x v="2"/>
    <n v="300"/>
    <n v="0.54377379010331695"/>
    <n v="551.70000000000005"/>
    <s v="E15"/>
    <s v="02/028"/>
    <s v="EAGLE CI"/>
    <s v="Pro Wildlife "/>
    <s v="Cote d'Ivoire"/>
  </r>
  <r>
    <d v="2026-02-17T00:00:00"/>
    <s v="Mission 4 : hotel"/>
    <x v="4"/>
    <x v="2"/>
    <n v="13000"/>
    <n v="23.563530904477069"/>
    <n v="551.70000000000005"/>
    <s v="E15"/>
    <s v="02/028"/>
    <s v="EAGLE CI"/>
    <s v="Pro Wildlife "/>
    <s v="Cote d'Ivoire"/>
  </r>
  <r>
    <d v="2026-02-17T00:00:00"/>
    <s v="Mission 4:Domicile-adjame"/>
    <x v="0"/>
    <x v="2"/>
    <n v="5000"/>
    <n v="9.0628965017219496"/>
    <n v="551.70000000000005"/>
    <s v="E77"/>
    <s v="02/030"/>
    <s v="EAGLE CI"/>
    <s v="Pro Wildlife "/>
    <s v="Cote d'Ivoire"/>
  </r>
  <r>
    <d v="2026-02-17T00:00:00"/>
    <s v="Mission 4:nourriture"/>
    <x v="4"/>
    <x v="2"/>
    <n v="5000"/>
    <n v="9.0628965017219496"/>
    <n v="551.70000000000005"/>
    <s v="E77"/>
    <s v="02/030"/>
    <s v="EAGLE CI"/>
    <s v="Pro Wildlife "/>
    <s v="Cote d'Ivoire"/>
  </r>
  <r>
    <d v="2026-02-17T00:00:00"/>
    <s v="Mission 4:hotel"/>
    <x v="4"/>
    <x v="2"/>
    <n v="39000"/>
    <n v="70.690592713431201"/>
    <n v="551.70000000000005"/>
    <s v="E77"/>
    <s v="02/030"/>
    <s v="EAGLE CI"/>
    <s v="Pro Wildlife "/>
    <s v="Cote d'Ivoire"/>
  </r>
  <r>
    <d v="2026-02-17T00:00:00"/>
    <s v="Mission 4:adjame-grand lahou"/>
    <x v="0"/>
    <x v="2"/>
    <n v="2000"/>
    <n v="3.6251586006887799"/>
    <n v="551.70000000000005"/>
    <s v="E77"/>
    <s v="02/030"/>
    <s v="EAGLE CI"/>
    <s v="Pro Wildlife "/>
    <s v="Cote d'Ivoire"/>
  </r>
  <r>
    <d v="2026-02-17T00:00:00"/>
    <s v="Mission 4:gare-hotel"/>
    <x v="0"/>
    <x v="2"/>
    <n v="1000"/>
    <n v="1.81257930034439"/>
    <n v="551.70000000000005"/>
    <s v="E77"/>
    <s v="02/030"/>
    <s v="EAGLE CI"/>
    <s v="Pro Wildlife "/>
    <s v="Cote d'Ivoire"/>
  </r>
  <r>
    <d v="2026-02-17T00:00:00"/>
    <s v="Mission 4:hotel-resto"/>
    <x v="0"/>
    <x v="2"/>
    <n v="500"/>
    <n v="0.90628965017219498"/>
    <n v="551.70000000000005"/>
    <s v="E77"/>
    <s v="02/030"/>
    <s v="EAGLE CI"/>
    <s v="Pro Wildlife "/>
    <s v="Cote d'Ivoire"/>
  </r>
  <r>
    <d v="2026-02-17T00:00:00"/>
    <s v="Mission 4:resto-hotel"/>
    <x v="0"/>
    <x v="2"/>
    <n v="500"/>
    <n v="0.90628965017219498"/>
    <n v="551.70000000000005"/>
    <s v="E77"/>
    <s v="02/030"/>
    <s v="EAGLE CI"/>
    <s v="Pro Wildlife "/>
    <s v="Cote d'Ivoire"/>
  </r>
  <r>
    <d v="2026-02-17T00:00:00"/>
    <s v="Mision03:domice -gare "/>
    <x v="0"/>
    <x v="2"/>
    <n v="7000"/>
    <n v="12.688055102410729"/>
    <n v="551.70000000000005"/>
    <s v="E87"/>
    <s v="02/029"/>
    <s v="EAGLE CI"/>
    <s v="Pro Wildlife "/>
    <s v="Cote d'Ivoire"/>
  </r>
  <r>
    <d v="2026-02-17T00:00:00"/>
    <s v="Mision03:Abidjan-tanda"/>
    <x v="6"/>
    <x v="2"/>
    <n v="6000"/>
    <n v="10.87547580206634"/>
    <n v="551.70000000000005"/>
    <s v="E87"/>
    <s v="02/029"/>
    <s v="EAGLE CI"/>
    <s v="Pro Wildlife "/>
    <s v="Cote d'Ivoire"/>
  </r>
  <r>
    <d v="2026-02-17T00:00:00"/>
    <s v="Mision03:transport local"/>
    <x v="0"/>
    <x v="2"/>
    <n v="2000"/>
    <n v="3.6251586006887799"/>
    <n v="551.70000000000005"/>
    <s v="E87"/>
    <s v="02/029"/>
    <s v="EAGLE CI"/>
    <s v="Pro Wildlife "/>
    <s v="Cote d'Ivoire"/>
  </r>
  <r>
    <d v="2026-02-17T00:00:00"/>
    <s v="Mision03:nourriture "/>
    <x v="4"/>
    <x v="2"/>
    <n v="5000"/>
    <n v="9.0628965017219496"/>
    <n v="551.70000000000005"/>
    <s v="E87"/>
    <s v="02/029"/>
    <s v="EAGLE CI"/>
    <s v="Pro Wildlife "/>
    <s v="Cote d'Ivoire"/>
  </r>
  <r>
    <d v="2026-02-17T00:00:00"/>
    <s v="Mision03:hotel"/>
    <x v="4"/>
    <x v="2"/>
    <n v="13000"/>
    <n v="23.410768953718712"/>
    <n v="555.29999999999995"/>
    <s v="E87"/>
    <s v="02/029"/>
    <s v="EAGLE CI"/>
    <s v="Pro Wildlife "/>
    <s v="Cote d'Ivoire"/>
  </r>
  <r>
    <d v="2026-02-17T00:00:00"/>
    <s v="Reglement Loyer mois de Fevrier 2026,cheque n°9547957"/>
    <x v="2"/>
    <x v="0"/>
    <n v="500000"/>
    <n v="900.41419052764275"/>
    <n v="555.29999999999995"/>
    <s v="SGBCI"/>
    <s v="B02/002"/>
    <s v="EAGLE CI"/>
    <s v="Pro Wildlife "/>
    <s v="Cote d'Ivoire"/>
  </r>
  <r>
    <d v="2026-02-18T00:00:00"/>
    <s v="Mission:3 Port bouet 2-Carrefour zone "/>
    <x v="0"/>
    <x v="2"/>
    <n v="2000"/>
    <n v="3.6251586006887799"/>
    <n v="551.70000000000005"/>
    <s v="E04"/>
    <s v="02/034"/>
    <s v="EAGLE CI"/>
    <s v="Pro Wildlife "/>
    <s v="Cote d'Ivoire"/>
  </r>
  <r>
    <d v="2026-02-18T00:00:00"/>
    <s v="Mission:3 Carrefour zone-Anyama"/>
    <x v="0"/>
    <x v="2"/>
    <n v="5000"/>
    <n v="9.0628965017219496"/>
    <n v="551.70000000000005"/>
    <s v="E04"/>
    <s v="02/034"/>
    <s v="EAGLE CI"/>
    <s v="Pro Wildlife "/>
    <s v="Cote d'Ivoire"/>
  </r>
  <r>
    <d v="2026-02-18T00:00:00"/>
    <s v="Mission:3 Anyama-Domicile"/>
    <x v="0"/>
    <x v="2"/>
    <n v="5000"/>
    <n v="9.0041419052764287"/>
    <n v="555.29999999999995"/>
    <s v="E04"/>
    <s v="02/034"/>
    <s v="EAGLE CI"/>
    <s v="Pro Wildlife "/>
    <s v="Cote d'Ivoire"/>
  </r>
  <r>
    <d v="2026-02-18T00:00:00"/>
    <s v="Abobo-Bureau"/>
    <x v="0"/>
    <x v="2"/>
    <n v="8000"/>
    <n v="14.406627048442285"/>
    <n v="555.29999999999995"/>
    <s v="E04"/>
    <s v="02/027"/>
    <s v="EAGLE CI"/>
    <s v="Pro Wildlife "/>
    <s v="Cote d'Ivoire"/>
  </r>
  <r>
    <d v="2026-02-18T00:00:00"/>
    <s v="Bureau-Abobo"/>
    <x v="0"/>
    <x v="2"/>
    <n v="8000"/>
    <n v="14.406627048442285"/>
    <n v="555.29999999999995"/>
    <s v="E04"/>
    <s v="02/027"/>
    <s v="EAGLE CI"/>
    <s v="Pro Wildlife "/>
    <s v="Cote d'Ivoire"/>
  </r>
  <r>
    <d v="2026-02-18T00:00:00"/>
    <s v="Bureau - Agence wave "/>
    <x v="0"/>
    <x v="0"/>
    <n v="1000"/>
    <n v="1.8008283810552856"/>
    <n v="555.29999999999995"/>
    <s v="Agnes"/>
    <s v="02/036"/>
    <s v="EAGLE CI"/>
    <s v="Pro Wildlife "/>
    <s v="Cote d'Ivoire"/>
  </r>
  <r>
    <d v="2026-02-18T00:00:00"/>
    <s v="Agence wave - Bureau"/>
    <x v="0"/>
    <x v="0"/>
    <n v="1000"/>
    <n v="1.8008283810552856"/>
    <n v="555.29999999999995"/>
    <s v="Agnes"/>
    <s v="02/036"/>
    <s v="EAGLE CI"/>
    <s v="Pro Wildlife "/>
    <s v="Cote d'Ivoire"/>
  </r>
  <r>
    <d v="2026-02-18T00:00:00"/>
    <s v="Frais d'envoi wave à E04 "/>
    <x v="7"/>
    <x v="0"/>
    <n v="500"/>
    <n v="0.90041419052764282"/>
    <n v="555.29999999999995"/>
    <s v="Agnes"/>
    <s v="02/036"/>
    <s v="EAGLE CI"/>
    <s v="Pro Wildlife "/>
    <s v="Cote d'Ivoire"/>
  </r>
  <r>
    <d v="2026-02-18T00:00:00"/>
    <s v="Frais d'envoi wave à E15 "/>
    <x v="7"/>
    <x v="0"/>
    <n v="500"/>
    <n v="0.90041419052764282"/>
    <n v="555.29999999999995"/>
    <s v="Agnes"/>
    <s v="02/036"/>
    <s v="EAGLE CI"/>
    <s v="Pro Wildlife "/>
    <s v="Cote d'Ivoire"/>
  </r>
  <r>
    <d v="2026-02-18T00:00:00"/>
    <s v="Frais d'envoi Wave à E77 "/>
    <x v="7"/>
    <x v="0"/>
    <n v="500"/>
    <n v="0.90041419052764282"/>
    <n v="555.29999999999995"/>
    <s v="Agnes"/>
    <s v="02/036"/>
    <s v="EAGLE CI"/>
    <s v="Pro Wildlife "/>
    <s v="Cote d'Ivoire"/>
  </r>
  <r>
    <d v="2026-02-18T00:00:00"/>
    <s v="Frais d'envoi wave à E87 "/>
    <x v="7"/>
    <x v="0"/>
    <n v="500"/>
    <n v="0.90041419052764282"/>
    <n v="555.29999999999995"/>
    <s v="Agnes"/>
    <s v="02/036"/>
    <s v="EAGLE CI"/>
    <s v="Pro Wildlife "/>
    <s v="Cote d'Ivoire"/>
  </r>
  <r>
    <d v="2026-02-18T00:00:00"/>
    <s v="Mission 4 : nourriture"/>
    <x v="4"/>
    <x v="2"/>
    <n v="5000"/>
    <n v="9.0041419052764287"/>
    <n v="555.29999999999995"/>
    <s v="E15"/>
    <s v="02/028"/>
    <s v="EAGLE CI"/>
    <s v="Pro Wildlife "/>
    <s v="Cote d'Ivoire"/>
  </r>
  <r>
    <d v="2026-02-18T00:00:00"/>
    <s v="Mission 4 : hotel - Olam"/>
    <x v="0"/>
    <x v="2"/>
    <n v="500"/>
    <n v="0.90041419052764282"/>
    <n v="555.29999999999995"/>
    <s v="E15"/>
    <s v="02/028"/>
    <s v="EAGLE CI"/>
    <s v="Pro Wildlife "/>
    <s v="Cote d'Ivoire"/>
  </r>
  <r>
    <d v="2026-02-18T00:00:00"/>
    <s v="Mission 4 : Olam - gare de djebonoua"/>
    <x v="0"/>
    <x v="2"/>
    <n v="1000"/>
    <n v="1.8008283810552856"/>
    <n v="555.29999999999995"/>
    <s v="E15"/>
    <s v="02/028"/>
    <s v="EAGLE CI"/>
    <s v="Pro Wildlife "/>
    <s v="Cote d'Ivoire"/>
  </r>
  <r>
    <d v="2026-02-18T00:00:00"/>
    <s v="Mission 4 : Bouaké - Djebonoua"/>
    <x v="0"/>
    <x v="2"/>
    <n v="500"/>
    <n v="0.90041419052764282"/>
    <n v="555.29999999999995"/>
    <s v="E15"/>
    <s v="02/028"/>
    <s v="EAGLE CI"/>
    <s v="Pro Wildlife "/>
    <s v="Cote d'Ivoire"/>
  </r>
  <r>
    <d v="2026-02-18T00:00:00"/>
    <s v="Mission 4 : Sortie de ville - gare"/>
    <x v="0"/>
    <x v="2"/>
    <n v="400"/>
    <n v="0.72033135242211421"/>
    <n v="555.29999999999995"/>
    <s v="E15"/>
    <s v="02/028"/>
    <s v="EAGLE CI"/>
    <s v="Pro Wildlife "/>
    <s v="Cote d'Ivoire"/>
  </r>
  <r>
    <d v="2026-02-18T00:00:00"/>
    <s v="Mission 4 : Djebonoua - Bouaké"/>
    <x v="0"/>
    <x v="2"/>
    <n v="1000"/>
    <n v="1.8008283810552856"/>
    <n v="555.29999999999995"/>
    <s v="E15"/>
    <s v="02/028"/>
    <s v="EAGLE CI"/>
    <s v="Pro Wildlife "/>
    <s v="Cote d'Ivoire"/>
  </r>
  <r>
    <d v="2026-02-18T00:00:00"/>
    <s v="Mission 4 : gare - hotel"/>
    <x v="0"/>
    <x v="2"/>
    <n v="400"/>
    <n v="0.72033135242211421"/>
    <n v="555.29999999999995"/>
    <s v="E15"/>
    <s v="02/028"/>
    <s v="EAGLE CI"/>
    <s v="Pro Wildlife "/>
    <s v="Cote d'Ivoire"/>
  </r>
  <r>
    <d v="2026-02-18T00:00:00"/>
    <s v="Mission 4 : hotel - restaurant"/>
    <x v="0"/>
    <x v="2"/>
    <n v="300"/>
    <n v="0.54024851431658572"/>
    <n v="555.29999999999995"/>
    <s v="E15"/>
    <s v="02/028"/>
    <s v="EAGLE CI"/>
    <s v="Pro Wildlife "/>
    <s v="Cote d'Ivoire"/>
  </r>
  <r>
    <d v="2026-02-18T00:00:00"/>
    <s v="Mission 4 : restaurant - hotel"/>
    <x v="0"/>
    <x v="2"/>
    <n v="300"/>
    <n v="0.54024851431658572"/>
    <n v="555.29999999999995"/>
    <s v="E15"/>
    <s v="02/028"/>
    <s v="EAGLE CI"/>
    <s v="Pro Wildlife "/>
    <s v="Cote d'Ivoire"/>
  </r>
  <r>
    <d v="2026-02-18T00:00:00"/>
    <s v="Mission 4 : nourriture"/>
    <x v="4"/>
    <x v="2"/>
    <n v="5000"/>
    <n v="9.0041419052764287"/>
    <n v="555.29999999999995"/>
    <s v="E15"/>
    <s v="02/028"/>
    <s v="EAGLE CI"/>
    <s v="Pro Wildlife "/>
    <s v="Cote d'Ivoire"/>
  </r>
  <r>
    <d v="2026-02-18T00:00:00"/>
    <s v="Mission 4 : Achat de nourriture pour cible"/>
    <x v="5"/>
    <x v="2"/>
    <n v="3000"/>
    <n v="5.4024851431658565"/>
    <n v="555.29999999999995"/>
    <s v="E15"/>
    <s v="02/028"/>
    <s v="EAGLE CI"/>
    <s v="Pro Wildlife "/>
    <s v="Cote d'Ivoire"/>
  </r>
  <r>
    <d v="2026-02-18T00:00:00"/>
    <s v="Mission 4:hotel-gare kpanda"/>
    <x v="0"/>
    <x v="2"/>
    <n v="500"/>
    <n v="0.90041419052764282"/>
    <n v="555.29999999999995"/>
    <s v="E77"/>
    <s v="02/030"/>
    <s v="EAGLE CI"/>
    <s v="Pro Wildlife "/>
    <s v="Cote d'Ivoire"/>
  </r>
  <r>
    <d v="2026-02-18T00:00:00"/>
    <s v="Mission 4:grand lahou-lahou kpanda"/>
    <x v="0"/>
    <x v="2"/>
    <n v="5000"/>
    <n v="9.0041419052764287"/>
    <n v="555.29999999999995"/>
    <s v="E77"/>
    <s v="02/030"/>
    <s v="EAGLE CI"/>
    <s v="Pro Wildlife "/>
    <s v="Cote d'Ivoire"/>
  </r>
  <r>
    <d v="2026-02-18T00:00:00"/>
    <s v="Mission 4:lahou kpanda-grand lahou"/>
    <x v="0"/>
    <x v="2"/>
    <n v="5000"/>
    <n v="9.0041419052764287"/>
    <n v="555.29999999999995"/>
    <s v="E77"/>
    <s v="02/030"/>
    <s v="EAGLE CI"/>
    <s v="Pro Wildlife "/>
    <s v="Cote d'Ivoire"/>
  </r>
  <r>
    <d v="2026-02-18T00:00:00"/>
    <s v="Mission 4:GARE-hotel"/>
    <x v="0"/>
    <x v="2"/>
    <n v="500"/>
    <n v="0.90041419052764282"/>
    <n v="555.29999999999995"/>
    <s v="E77"/>
    <s v="02/030"/>
    <s v="EAGLE CI"/>
    <s v="Pro Wildlife "/>
    <s v="Cote d'Ivoire"/>
  </r>
  <r>
    <d v="2026-02-18T00:00:00"/>
    <s v="Mission 4:nourriture"/>
    <x v="4"/>
    <x v="2"/>
    <n v="5000"/>
    <n v="9.0041419052764287"/>
    <n v="555.29999999999995"/>
    <s v="E77"/>
    <s v="02/030"/>
    <s v="EAGLE CI"/>
    <s v="Pro Wildlife "/>
    <s v="Cote d'Ivoire"/>
  </r>
  <r>
    <d v="2026-02-18T00:00:00"/>
    <s v="Mission 4:hotel -marche"/>
    <x v="0"/>
    <x v="2"/>
    <n v="500"/>
    <n v="0.90041419052764282"/>
    <n v="555.29999999999995"/>
    <s v="E77"/>
    <s v="02/030"/>
    <s v="EAGLE CI"/>
    <s v="Pro Wildlife "/>
    <s v="Cote d'Ivoire"/>
  </r>
  <r>
    <d v="2026-02-18T00:00:00"/>
    <s v="Mission 4:marche-resto"/>
    <x v="0"/>
    <x v="2"/>
    <n v="500"/>
    <n v="0.90041419052764282"/>
    <n v="555.29999999999995"/>
    <s v="E77"/>
    <s v="02/030"/>
    <s v="EAGLE CI"/>
    <s v="Pro Wildlife "/>
    <s v="Cote d'Ivoire"/>
  </r>
  <r>
    <d v="2026-02-18T00:00:00"/>
    <s v="Mission 4:resto-hotel"/>
    <x v="0"/>
    <x v="2"/>
    <n v="500"/>
    <n v="0.90041419052764282"/>
    <n v="555.29999999999995"/>
    <s v="E77"/>
    <s v="02/030"/>
    <s v="EAGLE CI"/>
    <s v="Pro Wildlife "/>
    <s v="Cote d'Ivoire"/>
  </r>
  <r>
    <d v="2026-02-18T00:00:00"/>
    <s v="Mision03:hotel"/>
    <x v="4"/>
    <x v="2"/>
    <n v="13000"/>
    <n v="23.410768953718712"/>
    <n v="555.29999999999995"/>
    <s v="E87"/>
    <s v="02/029"/>
    <s v="EAGLE CI"/>
    <s v="Pro Wildlife "/>
    <s v="Cote d'Ivoire"/>
  </r>
  <r>
    <d v="2026-02-18T00:00:00"/>
    <s v="Mision03:Achat de nourriture pour cible"/>
    <x v="5"/>
    <x v="2"/>
    <n v="6000"/>
    <n v="10.804970286331713"/>
    <n v="555.29999999999995"/>
    <s v="E87"/>
    <s v="02/029"/>
    <s v="EAGLE CI"/>
    <s v="Pro Wildlife "/>
    <s v="Cote d'Ivoire"/>
  </r>
  <r>
    <d v="2026-02-18T00:00:00"/>
    <s v="Mission 03 : Transport pour  cible"/>
    <x v="0"/>
    <x v="2"/>
    <n v="10000"/>
    <n v="18.008283810552857"/>
    <n v="555.29999999999995"/>
    <s v="E87"/>
    <s v="02/029"/>
    <s v="EAGLE CI"/>
    <s v="Pro Wildlife "/>
    <s v="Cote d'Ivoire"/>
  </r>
  <r>
    <d v="2026-02-18T00:00:00"/>
    <s v="Missin03:Nourriture"/>
    <x v="4"/>
    <x v="2"/>
    <n v="5000"/>
    <n v="9.0041419052764287"/>
    <n v="555.29999999999995"/>
    <s v="E87"/>
    <s v="02/029"/>
    <s v="EAGLE CI"/>
    <s v="Pro Wildlife "/>
    <s v="Cote d'Ivoire"/>
  </r>
  <r>
    <d v="2026-02-18T00:00:00"/>
    <s v="Missin03:Transport Local"/>
    <x v="0"/>
    <x v="2"/>
    <n v="2000"/>
    <n v="3.6016567621105713"/>
    <n v="555.29999999999995"/>
    <s v="E87"/>
    <s v="02/029"/>
    <s v="EAGLE CI"/>
    <s v="Pro Wildlife "/>
    <s v="Cote d'Ivoire"/>
  </r>
  <r>
    <d v="2026-02-19T00:00:00"/>
    <s v="Mission:4 Domicile-Gare"/>
    <x v="0"/>
    <x v="2"/>
    <n v="5000"/>
    <n v="9.0041419052764287"/>
    <n v="555.29999999999995"/>
    <s v="E04"/>
    <s v="02/027"/>
    <s v="EAGLE CI"/>
    <s v="Pro Wildlife "/>
    <s v="Cote d'Ivoire"/>
  </r>
  <r>
    <d v="2026-02-19T00:00:00"/>
    <s v="Mission:4 Abidjan-Jacqueville "/>
    <x v="6"/>
    <x v="2"/>
    <n v="2000"/>
    <n v="3.6016567621105713"/>
    <n v="555.29999999999995"/>
    <s v="E04"/>
    <s v="02/027"/>
    <s v="EAGLE CI"/>
    <s v="Pro Wildlife "/>
    <s v="Cote d'Ivoire"/>
  </r>
  <r>
    <d v="2026-02-19T00:00:00"/>
    <s v="Mission:4 Nourriture "/>
    <x v="4"/>
    <x v="2"/>
    <n v="5000"/>
    <n v="9.0041419052764287"/>
    <n v="555.29999999999995"/>
    <s v="E04"/>
    <s v="02/027"/>
    <s v="EAGLE CI"/>
    <s v="Pro Wildlife "/>
    <s v="Cote d'Ivoire"/>
  </r>
  <r>
    <d v="2026-02-19T00:00:00"/>
    <s v="Mission:4 Gare-Marche"/>
    <x v="0"/>
    <x v="2"/>
    <n v="500"/>
    <n v="0.90041419052764282"/>
    <n v="555.29999999999995"/>
    <s v="E04"/>
    <s v="02/027"/>
    <s v="EAGLE CI"/>
    <s v="Pro Wildlife "/>
    <s v="Cote d'Ivoire"/>
  </r>
  <r>
    <d v="2026-02-19T00:00:00"/>
    <s v="Mission:4 crédit appel(cible)"/>
    <x v="5"/>
    <x v="2"/>
    <n v="2000"/>
    <n v="3.6016567621105713"/>
    <n v="555.29999999999995"/>
    <s v="E04"/>
    <s v="02/027"/>
    <s v="EAGLE CI"/>
    <s v="Pro Wildlife "/>
    <s v="Cote d'Ivoire"/>
  </r>
  <r>
    <d v="2026-02-19T00:00:00"/>
    <s v="Mission:4 Marche-Gare"/>
    <x v="0"/>
    <x v="2"/>
    <n v="500"/>
    <n v="0.90041419052764282"/>
    <n v="555.29999999999995"/>
    <s v="E04"/>
    <s v="02/027"/>
    <s v="EAGLE CI"/>
    <s v="Pro Wildlife "/>
    <s v="Cote d'Ivoire"/>
  </r>
  <r>
    <d v="2026-02-19T00:00:00"/>
    <s v="Mission:4 Jacqueville-Abidjan"/>
    <x v="6"/>
    <x v="2"/>
    <n v="2000"/>
    <n v="3.6016567621105713"/>
    <n v="555.29999999999995"/>
    <s v="E04"/>
    <s v="02/027"/>
    <s v="EAGLE CI"/>
    <s v="Pro Wildlife "/>
    <s v="Cote d'Ivoire"/>
  </r>
  <r>
    <d v="2026-02-19T00:00:00"/>
    <s v="Mission:4 Abj yop-Domicile"/>
    <x v="0"/>
    <x v="2"/>
    <n v="5000"/>
    <n v="9.0041419052764287"/>
    <n v="555.29999999999995"/>
    <s v="E04"/>
    <s v="02/027"/>
    <s v="EAGLE CI"/>
    <s v="Pro Wildlife "/>
    <s v="Cote d'Ivoire"/>
  </r>
  <r>
    <d v="2026-02-19T00:00:00"/>
    <s v="Domicile - Yopougon Saint André"/>
    <x v="0"/>
    <x v="3"/>
    <n v="4000"/>
    <n v="7.2033135242211426"/>
    <n v="555.29999999999995"/>
    <s v="Roxane"/>
    <s v="02/035"/>
    <s v="EAGLE CI"/>
    <s v="Pro Wildlife "/>
    <s v="Cote d'Ivoire"/>
  </r>
  <r>
    <d v="2026-02-19T00:00:00"/>
    <s v="Achat de boissons répérage"/>
    <x v="4"/>
    <x v="3"/>
    <n v="4000"/>
    <n v="7.2033135242211426"/>
    <n v="555.29999999999995"/>
    <s v="Roxane"/>
    <s v="02/035"/>
    <s v="EAGLE CI"/>
    <s v="Pro Wildlife "/>
    <s v="Cote d'Ivoire"/>
  </r>
  <r>
    <d v="2026-02-19T00:00:00"/>
    <s v="Yopougon Saint André - Domicile"/>
    <x v="0"/>
    <x v="3"/>
    <n v="4000"/>
    <n v="7.2033135242211426"/>
    <n v="555.29999999999995"/>
    <s v="Roxane"/>
    <s v="02/035"/>
    <s v="EAGLE CI"/>
    <s v="Pro Wildlife "/>
    <s v="Cote d'Ivoire"/>
  </r>
  <r>
    <d v="2026-02-19T00:00:00"/>
    <s v="Mission 4 : hotel -gare de Mbahiakro"/>
    <x v="0"/>
    <x v="2"/>
    <n v="500"/>
    <n v="0.90041419052764282"/>
    <n v="555.29999999999995"/>
    <s v="E15"/>
    <s v="02/028"/>
    <s v="EAGLE CI"/>
    <s v="Pro Wildlife "/>
    <s v="Cote d'Ivoire"/>
  </r>
  <r>
    <d v="2026-02-19T00:00:00"/>
    <s v="Mission 4 : Bouaké - Mbahiakro"/>
    <x v="0"/>
    <x v="2"/>
    <n v="2000"/>
    <n v="3.6016567621105713"/>
    <n v="555.29999999999995"/>
    <s v="E15"/>
    <s v="02/028"/>
    <s v="EAGLE CI"/>
    <s v="Pro Wildlife "/>
    <s v="Cote d'Ivoire"/>
  </r>
  <r>
    <d v="2026-02-19T00:00:00"/>
    <s v="Mission 4 : Mbahiakro - Bouaké"/>
    <x v="0"/>
    <x v="2"/>
    <n v="2000"/>
    <n v="3.6016567621105713"/>
    <n v="555.29999999999995"/>
    <s v="E15"/>
    <s v="02/028"/>
    <s v="EAGLE CI"/>
    <s v="Pro Wildlife "/>
    <s v="Cote d'Ivoire"/>
  </r>
  <r>
    <d v="2026-02-19T00:00:00"/>
    <s v="Mission 4 : gare - hotel"/>
    <x v="0"/>
    <x v="2"/>
    <n v="500"/>
    <n v="0.90041419052764282"/>
    <n v="555.29999999999995"/>
    <s v="E15"/>
    <s v="02/028"/>
    <s v="EAGLE CI"/>
    <s v="Pro Wildlife "/>
    <s v="Cote d'Ivoire"/>
  </r>
  <r>
    <d v="2026-02-19T00:00:00"/>
    <s v="Mission 4 : hotel - restaurant"/>
    <x v="0"/>
    <x v="2"/>
    <n v="300"/>
    <n v="0.54024851431658572"/>
    <n v="555.29999999999995"/>
    <s v="E15"/>
    <s v="02/028"/>
    <s v="EAGLE CI"/>
    <s v="Pro Wildlife "/>
    <s v="Cote d'Ivoire"/>
  </r>
  <r>
    <d v="2026-02-19T00:00:00"/>
    <s v="Mission 4 : restaurant - hotel"/>
    <x v="0"/>
    <x v="2"/>
    <n v="300"/>
    <n v="0.54024851431658572"/>
    <n v="555.29999999999995"/>
    <s v="E15"/>
    <s v="02/028"/>
    <s v="EAGLE CI"/>
    <s v="Pro Wildlife "/>
    <s v="Cote d'Ivoire"/>
  </r>
  <r>
    <d v="2026-02-19T00:00:00"/>
    <s v="Mission 4 : hotel"/>
    <x v="4"/>
    <x v="2"/>
    <n v="13000"/>
    <n v="23.410768953718712"/>
    <n v="555.29999999999995"/>
    <s v="E15"/>
    <s v="02/028"/>
    <s v="EAGLE CI"/>
    <s v="Pro Wildlife "/>
    <s v="Cote d'Ivoire"/>
  </r>
  <r>
    <d v="2026-02-19T00:00:00"/>
    <s v="Mission 4 : nourriture"/>
    <x v="4"/>
    <x v="2"/>
    <n v="5000"/>
    <n v="9.0041419052764287"/>
    <n v="555.29999999999995"/>
    <s v="E15"/>
    <s v="02/028"/>
    <s v="EAGLE CI"/>
    <s v="Pro Wildlife "/>
    <s v="Cote d'Ivoire"/>
  </r>
  <r>
    <d v="2026-02-19T00:00:00"/>
    <s v="Mission 4 : Achat de nourriture pour cible"/>
    <x v="5"/>
    <x v="2"/>
    <n v="2000"/>
    <n v="3.6016567621105713"/>
    <n v="555.29999999999995"/>
    <s v="E15"/>
    <s v="02/028"/>
    <s v="EAGLE CI"/>
    <s v="Pro Wildlife "/>
    <s v="Cote d'Ivoire"/>
  </r>
  <r>
    <d v="2026-02-19T00:00:00"/>
    <s v="Mission 4:hotel-gare"/>
    <x v="0"/>
    <x v="2"/>
    <n v="500"/>
    <n v="0.90041419052764282"/>
    <n v="555.29999999999995"/>
    <s v="E77"/>
    <s v="02/030"/>
    <s v="EAGLE CI"/>
    <s v="Pro Wildlife "/>
    <s v="Cote d'Ivoire"/>
  </r>
  <r>
    <d v="2026-02-19T00:00:00"/>
    <s v="Mission 4:grand lahou-carrefour jacqueville"/>
    <x v="0"/>
    <x v="2"/>
    <n v="2000"/>
    <n v="3.6016567621105713"/>
    <n v="555.29999999999995"/>
    <s v="E77"/>
    <s v="02/030"/>
    <s v="EAGLE CI"/>
    <s v="Pro Wildlife "/>
    <s v="Cote d'Ivoire"/>
  </r>
  <r>
    <d v="2026-02-19T00:00:00"/>
    <s v="Mission 4:carrefour jacqueville-jacqueville"/>
    <x v="0"/>
    <x v="2"/>
    <n v="1000"/>
    <n v="1.8008283810552856"/>
    <n v="555.29999999999995"/>
    <s v="E77"/>
    <s v="02/030"/>
    <s v="EAGLE CI"/>
    <s v="Pro Wildlife "/>
    <s v="Cote d'Ivoire"/>
  </r>
  <r>
    <d v="2026-02-19T00:00:00"/>
    <s v="Mission 4:nourriture"/>
    <x v="4"/>
    <x v="2"/>
    <n v="5000"/>
    <n v="9.0041419052764287"/>
    <n v="555.29999999999995"/>
    <s v="E77"/>
    <s v="02/030"/>
    <s v="EAGLE CI"/>
    <s v="Pro Wildlife "/>
    <s v="Cote d'Ivoire"/>
  </r>
  <r>
    <d v="2026-02-19T00:00:00"/>
    <s v="Mission 4:gare-marche"/>
    <x v="0"/>
    <x v="2"/>
    <n v="500"/>
    <n v="0.90041419052764282"/>
    <n v="555.29999999999995"/>
    <s v="E77"/>
    <s v="02/030"/>
    <s v="EAGLE CI"/>
    <s v="Pro Wildlife "/>
    <s v="Cote d'Ivoire"/>
  </r>
  <r>
    <d v="2026-02-19T00:00:00"/>
    <s v="Mission 4:jacqueville-addah"/>
    <x v="0"/>
    <x v="2"/>
    <n v="4000"/>
    <n v="7.2033135242211426"/>
    <n v="555.29999999999995"/>
    <s v="E77"/>
    <s v="02/030"/>
    <s v="EAGLE CI"/>
    <s v="Pro Wildlife "/>
    <s v="Cote d'Ivoire"/>
  </r>
  <r>
    <d v="2026-02-19T00:00:00"/>
    <s v="Mission 4:addah-jacqueville"/>
    <x v="0"/>
    <x v="2"/>
    <n v="4000"/>
    <n v="7.2033135242211426"/>
    <n v="555.29999999999995"/>
    <s v="E77"/>
    <s v="02/030"/>
    <s v="EAGLE CI"/>
    <s v="Pro Wildlife "/>
    <s v="Cote d'Ivoire"/>
  </r>
  <r>
    <d v="2026-02-19T00:00:00"/>
    <s v="Mission 4:marche-hotel"/>
    <x v="0"/>
    <x v="2"/>
    <n v="500"/>
    <n v="0.90041419052764282"/>
    <n v="555.29999999999995"/>
    <s v="E77"/>
    <s v="02/030"/>
    <s v="EAGLE CI"/>
    <s v="Pro Wildlife "/>
    <s v="Cote d'Ivoire"/>
  </r>
  <r>
    <d v="2026-02-19T00:00:00"/>
    <s v="Mission 4:hotel-la rue"/>
    <x v="0"/>
    <x v="2"/>
    <n v="500"/>
    <n v="0.90041419052764282"/>
    <n v="555.29999999999995"/>
    <s v="E77"/>
    <s v="02/030"/>
    <s v="EAGLE CI"/>
    <s v="Pro Wildlife "/>
    <s v="Cote d'Ivoire"/>
  </r>
  <r>
    <d v="2026-02-19T00:00:00"/>
    <s v="Mission 4:la rue -resto"/>
    <x v="0"/>
    <x v="2"/>
    <n v="500"/>
    <n v="0.90041419052764282"/>
    <n v="555.29999999999995"/>
    <s v="E77"/>
    <s v="02/030"/>
    <s v="EAGLE CI"/>
    <s v="Pro Wildlife "/>
    <s v="Cote d'Ivoire"/>
  </r>
  <r>
    <d v="2026-02-19T00:00:00"/>
    <s v="Mission 4:resto-hotel"/>
    <x v="0"/>
    <x v="2"/>
    <n v="500"/>
    <n v="0.90041419052764282"/>
    <n v="555.29999999999995"/>
    <s v="E77"/>
    <s v="02/030"/>
    <s v="EAGLE CI"/>
    <s v="Pro Wildlife "/>
    <s v="Cote d'Ivoire"/>
  </r>
  <r>
    <d v="2026-02-19T00:00:00"/>
    <s v="Missin03:Tanda-aniblegrou "/>
    <x v="0"/>
    <x v="2"/>
    <n v="4000"/>
    <n v="7.2033135242211426"/>
    <n v="555.29999999999995"/>
    <s v="E87"/>
    <s v="02/029"/>
    <s v="EAGLE CI"/>
    <s v="Pro Wildlife "/>
    <s v="Cote d'Ivoire"/>
  </r>
  <r>
    <d v="2026-02-19T00:00:00"/>
    <s v="Missin03:Nourriture"/>
    <x v="4"/>
    <x v="2"/>
    <n v="5000"/>
    <n v="9.0041419052764287"/>
    <n v="555.29999999999995"/>
    <s v="E87"/>
    <s v="02/029"/>
    <s v="EAGLE CI"/>
    <s v="Pro Wildlife "/>
    <s v="Cote d'Ivoire"/>
  </r>
  <r>
    <d v="2026-02-19T00:00:00"/>
    <s v="Missin03:Achat de nourriture et Boisson pour cible"/>
    <x v="5"/>
    <x v="2"/>
    <n v="7000"/>
    <n v="12.605798667386999"/>
    <n v="555.29999999999995"/>
    <s v="E87"/>
    <s v="02/029"/>
    <s v="EAGLE CI"/>
    <s v="Pro Wildlife "/>
    <s v="Cote d'Ivoire"/>
  </r>
  <r>
    <d v="2026-02-19T00:00:00"/>
    <s v="Missin03:Transport local"/>
    <x v="0"/>
    <x v="2"/>
    <n v="2000"/>
    <n v="3.6016567621105713"/>
    <n v="555.29999999999995"/>
    <s v="E87"/>
    <s v="02/029"/>
    <s v="EAGLE CI"/>
    <s v="Pro Wildlife "/>
    <s v="Cote d'Ivoire"/>
  </r>
  <r>
    <d v="2026-02-19T00:00:00"/>
    <s v="Missin03:Agniblegrou-abidjan"/>
    <x v="6"/>
    <x v="2"/>
    <n v="5000"/>
    <n v="9.0041419052764287"/>
    <n v="555.29999999999995"/>
    <s v="E87"/>
    <s v="02/029"/>
    <s v="EAGLE CI"/>
    <s v="Pro Wildlife "/>
    <s v="Cote d'Ivoire"/>
  </r>
  <r>
    <d v="2026-02-19T00:00:00"/>
    <s v="Missin03:gare-domicle "/>
    <x v="0"/>
    <x v="2"/>
    <n v="10000"/>
    <n v="18.008283810552857"/>
    <n v="555.29999999999995"/>
    <s v="E87"/>
    <s v="02/029"/>
    <s v="EAGLE CI"/>
    <s v="Pro Wildlife "/>
    <s v="Cote d'Ivoire"/>
  </r>
  <r>
    <d v="2026-02-20T00:00:00"/>
    <s v="Mission:4 Domicile-Marcory"/>
    <x v="0"/>
    <x v="2"/>
    <n v="6000"/>
    <n v="10.804970286331713"/>
    <n v="555.29999999999995"/>
    <s v="E04"/>
    <s v="02/027"/>
    <s v="EAGLE CI"/>
    <s v="Pro Wildlife "/>
    <s v="Cote d'Ivoire"/>
  </r>
  <r>
    <d v="2026-02-20T00:00:00"/>
    <s v="Mission:4 Achat de kit ramadan(cible)"/>
    <x v="5"/>
    <x v="2"/>
    <n v="5000"/>
    <n v="9.0041419052764287"/>
    <n v="555.29999999999995"/>
    <s v="E04"/>
    <s v="02/027"/>
    <s v="EAGLE CI"/>
    <s v="Pro Wildlife "/>
    <s v="Cote d'Ivoire"/>
  </r>
  <r>
    <d v="2026-02-20T00:00:00"/>
    <s v="Mission:4 Marcory-Domicile"/>
    <x v="0"/>
    <x v="2"/>
    <n v="6000"/>
    <n v="10.804970286331713"/>
    <n v="555.29999999999995"/>
    <s v="E04"/>
    <s v="02/027"/>
    <s v="EAGLE CI"/>
    <s v="Pro Wildlife "/>
    <s v="Cote d'Ivoire"/>
  </r>
  <r>
    <d v="2026-02-20T00:00:00"/>
    <s v="Mission 4 : hotel - gare"/>
    <x v="0"/>
    <x v="2"/>
    <n v="500"/>
    <n v="0.90041419052764282"/>
    <n v="555.29999999999995"/>
    <s v="E15"/>
    <s v="02/028"/>
    <s v="EAGLE CI"/>
    <s v="Pro Wildlife "/>
    <s v="Cote d'Ivoire"/>
  </r>
  <r>
    <d v="2026-02-20T00:00:00"/>
    <s v="Mission 4 : Bouaké - Abidjan"/>
    <x v="6"/>
    <x v="2"/>
    <n v="6600"/>
    <n v="11.885467314964885"/>
    <n v="555.29999999999995"/>
    <s v="E15"/>
    <s v="02/028"/>
    <s v="EAGLE CI"/>
    <s v="Pro Wildlife "/>
    <s v="Cote d'Ivoire"/>
  </r>
  <r>
    <d v="2026-02-20T00:00:00"/>
    <s v="Mission 4 : Yopougon - domicile"/>
    <x v="0"/>
    <x v="2"/>
    <n v="8000"/>
    <n v="14.406627048442285"/>
    <n v="555.29999999999995"/>
    <s v="E15"/>
    <s v="02/028"/>
    <s v="EAGLE CI"/>
    <s v="Pro Wildlife "/>
    <s v="Cote d'Ivoire"/>
  </r>
  <r>
    <d v="2026-02-20T00:00:00"/>
    <s v="Mission 4 : nourriture"/>
    <x v="4"/>
    <x v="2"/>
    <n v="5000"/>
    <n v="9.0041419052764287"/>
    <n v="555.29999999999995"/>
    <s v="E15"/>
    <s v="02/028"/>
    <s v="EAGLE CI"/>
    <s v="Pro Wildlife "/>
    <s v="Cote d'Ivoire"/>
  </r>
  <r>
    <d v="2026-02-20T00:00:00"/>
    <s v="Mission 4:nourriture"/>
    <x v="4"/>
    <x v="2"/>
    <n v="5000"/>
    <n v="9.0041419052764287"/>
    <n v="555.29999999999995"/>
    <s v="E77"/>
    <s v="02/030"/>
    <s v="EAGLE CI"/>
    <s v="Pro Wildlife "/>
    <s v="Cote d'Ivoire"/>
  </r>
  <r>
    <d v="2026-02-20T00:00:00"/>
    <s v="Mission 4:hotel-gare"/>
    <x v="0"/>
    <x v="2"/>
    <n v="500"/>
    <n v="0.90041419052764282"/>
    <n v="555.29999999999995"/>
    <s v="E77"/>
    <s v="02/030"/>
    <s v="EAGLE CI"/>
    <s v="Pro Wildlife "/>
    <s v="Cote d'Ivoire"/>
  </r>
  <r>
    <d v="2026-02-20T00:00:00"/>
    <s v="Mission 4:jacqueville-abidjan"/>
    <x v="0"/>
    <x v="2"/>
    <n v="1500"/>
    <n v="2.7012425715829282"/>
    <n v="555.29999999999995"/>
    <s v="E77"/>
    <s v="02/030"/>
    <s v="EAGLE CI"/>
    <s v="Pro Wildlife "/>
    <s v="Cote d'Ivoire"/>
  </r>
  <r>
    <d v="2026-02-20T00:00:00"/>
    <s v="Mission 4:yopougon-domicile"/>
    <x v="0"/>
    <x v="2"/>
    <n v="6000"/>
    <n v="10.804970286331713"/>
    <n v="555.29999999999995"/>
    <s v="E77"/>
    <s v="02/030"/>
    <s v="EAGLE CI"/>
    <s v="Pro Wildlife "/>
    <s v="Cote d'Ivoire"/>
  </r>
  <r>
    <d v="2026-02-20T00:00:00"/>
    <s v="Mission 4:Achat de nourriture et boisson pour cible "/>
    <x v="5"/>
    <x v="2"/>
    <n v="7000"/>
    <n v="12.605798667386999"/>
    <n v="555.29999999999995"/>
    <s v="E77"/>
    <s v="02/030"/>
    <s v="EAGLE CI"/>
    <s v="Pro Wildlife "/>
    <s v="Cote d'Ivoire"/>
  </r>
  <r>
    <d v="2026-02-23T00:00:00"/>
    <s v="Bingerville-Yopougon st Andre"/>
    <x v="0"/>
    <x v="0"/>
    <n v="4000"/>
    <n v="7.2033135242211426"/>
    <n v="555.29999999999995"/>
    <s v="Annick"/>
    <s v="02/039"/>
    <s v="EAGLE CI"/>
    <s v="Pro Wildlife "/>
    <s v="Cote d'Ivoire"/>
  </r>
  <r>
    <d v="2026-02-23T00:00:00"/>
    <s v="Bureau-Yopougon"/>
    <x v="0"/>
    <x v="2"/>
    <n v="3000"/>
    <n v="5.4024851431658565"/>
    <n v="555.29999999999995"/>
    <s v="E04"/>
    <s v="02/037"/>
    <s v="EAGLE CI"/>
    <s v="Pro Wildlife "/>
    <s v="Cote d'Ivoire"/>
  </r>
  <r>
    <d v="2026-02-23T00:00:00"/>
    <s v="Yopougon-Bureau"/>
    <x v="0"/>
    <x v="2"/>
    <n v="3000"/>
    <n v="5.4024851431658565"/>
    <n v="555.29999999999995"/>
    <s v="E04"/>
    <s v="02/037"/>
    <s v="EAGLE CI"/>
    <s v="Pro Wildlife "/>
    <s v="Cote d'Ivoire"/>
  </r>
  <r>
    <d v="2026-02-23T00:00:00"/>
    <s v="Domicile - Yopougon Saint André"/>
    <x v="0"/>
    <x v="3"/>
    <n v="1000"/>
    <n v="1.8008283810552856"/>
    <n v="555.29999999999995"/>
    <s v="Roxane"/>
    <s v="02/040"/>
    <s v="EAGLE CI"/>
    <s v="Pro Wildlife "/>
    <s v="Cote d'Ivoire"/>
  </r>
  <r>
    <d v="2026-02-23T00:00:00"/>
    <s v="Yopougon Saint André - Bureau"/>
    <x v="0"/>
    <x v="3"/>
    <n v="6000"/>
    <n v="10.804970286331713"/>
    <n v="555.29999999999995"/>
    <s v="Roxane"/>
    <s v="02/040"/>
    <s v="EAGLE CI"/>
    <s v="Pro Wildlife "/>
    <s v="Cote d'Ivoire"/>
  </r>
  <r>
    <d v="2026-02-23T00:00:00"/>
    <s v="Domicile-Yopougon"/>
    <x v="0"/>
    <x v="2"/>
    <n v="5000"/>
    <n v="9.0041419052764287"/>
    <n v="555.29999999999995"/>
    <s v="Maxime"/>
    <s v="02/038"/>
    <s v="EAGLE CI"/>
    <s v="Pro Wildlife "/>
    <s v="Cote d'Ivoire"/>
  </r>
  <r>
    <d v="2026-02-23T00:00:00"/>
    <s v="Yopougon-UCT"/>
    <x v="0"/>
    <x v="2"/>
    <n v="9000"/>
    <n v="16.207455429497571"/>
    <n v="555.29999999999995"/>
    <s v="Maxime"/>
    <s v="02/038"/>
    <s v="EAGLE CI"/>
    <s v="Pro Wildlife "/>
    <s v="Cote d'Ivoire"/>
  </r>
  <r>
    <d v="2026-02-23T00:00:00"/>
    <s v="UCT-bureau"/>
    <x v="0"/>
    <x v="2"/>
    <n v="5000"/>
    <n v="9.0041419052764287"/>
    <n v="555.29999999999995"/>
    <s v="Maxime"/>
    <s v="02/038"/>
    <s v="EAGLE CI"/>
    <s v="Pro Wildlife "/>
    <s v="Cote d'Ivoire"/>
  </r>
  <r>
    <d v="2026-02-24T00:00:00"/>
    <s v="Bingerville-Bureau"/>
    <x v="0"/>
    <x v="0"/>
    <n v="2000"/>
    <n v="3.6016567621105713"/>
    <n v="555.29999999999995"/>
    <s v="Annick"/>
    <s v="02/051"/>
    <s v="EAGLE CI"/>
    <s v="Pro Wildlife "/>
    <s v="Cote d'Ivoire"/>
  </r>
  <r>
    <d v="2026-02-24T00:00:00"/>
    <s v="Bureau -bingerville"/>
    <x v="0"/>
    <x v="0"/>
    <n v="2000"/>
    <n v="3.6016567621105713"/>
    <n v="555.29999999999995"/>
    <s v="Annick"/>
    <s v="02/051"/>
    <s v="EAGLE CI"/>
    <s v="Pro Wildlife "/>
    <s v="Cote d'Ivoire"/>
  </r>
  <r>
    <d v="2026-02-24T00:00:00"/>
    <s v="Bureau- UCT"/>
    <x v="0"/>
    <x v="1"/>
    <n v="4000"/>
    <n v="7.2033135242211426"/>
    <n v="555.29999999999995"/>
    <s v="Jean Jacques"/>
    <s v="02/041"/>
    <s v="EAGLE CI"/>
    <s v="Pro Wildlife "/>
    <s v="Cote d'Ivoire"/>
  </r>
  <r>
    <d v="2026-02-24T00:00:00"/>
    <s v="Abobo-Bureau"/>
    <x v="0"/>
    <x v="2"/>
    <n v="3500"/>
    <n v="6.3028993336934995"/>
    <n v="555.29999999999995"/>
    <s v="E04"/>
    <s v="02/048"/>
    <s v="EAGLE CI"/>
    <s v="Pro Wildlife "/>
    <s v="Cote d'Ivoire"/>
  </r>
  <r>
    <d v="2026-02-24T00:00:00"/>
    <s v="Bureau-Abobo"/>
    <x v="0"/>
    <x v="2"/>
    <n v="3500"/>
    <n v="6.3028993336934995"/>
    <n v="555.29999999999995"/>
    <s v="E04"/>
    <s v="02/048"/>
    <s v="EAGLE CI"/>
    <s v="Pro Wildlife "/>
    <s v="Cote d'Ivoire"/>
  </r>
  <r>
    <d v="2026-02-24T00:00:00"/>
    <s v="Yopougon - Bureau"/>
    <x v="0"/>
    <x v="3"/>
    <n v="3500"/>
    <n v="6.3028993336934995"/>
    <n v="555.29999999999995"/>
    <s v="Roxane"/>
    <s v="02/049"/>
    <s v="EAGLE CI"/>
    <s v="Pro Wildlife "/>
    <s v="Cote d'Ivoire"/>
  </r>
  <r>
    <d v="2026-02-24T00:00:00"/>
    <s v="Bureau - Yopougon"/>
    <x v="0"/>
    <x v="3"/>
    <n v="3500"/>
    <n v="6.3028993336934995"/>
    <n v="555.29999999999995"/>
    <s v="Roxane"/>
    <s v="02/049"/>
    <s v="EAGLE CI"/>
    <s v="Pro Wildlife "/>
    <s v="Cote d'Ivoire"/>
  </r>
  <r>
    <d v="2026-02-24T00:00:00"/>
    <s v="UCT- Bureau"/>
    <x v="0"/>
    <x v="1"/>
    <n v="4000"/>
    <n v="7.2033135242211426"/>
    <n v="555.29999999999995"/>
    <s v="Jean Jacques"/>
    <s v="02/041"/>
    <s v="EAGLE CI"/>
    <s v="Pro Wildlife "/>
    <s v="Cote d'Ivoire"/>
  </r>
  <r>
    <d v="2026-02-24T00:00:00"/>
    <s v="Gonzague-bureau"/>
    <x v="0"/>
    <x v="2"/>
    <n v="4000"/>
    <n v="7.2033135242211426"/>
    <n v="555.29999999999995"/>
    <s v="Maxime"/>
    <s v="02/050"/>
    <s v="EAGLE CI"/>
    <s v="Pro Wildlife "/>
    <s v="Cote d'Ivoire"/>
  </r>
  <r>
    <d v="2026-02-24T00:00:00"/>
    <s v="bureau-gonzague"/>
    <x v="0"/>
    <x v="2"/>
    <n v="4000"/>
    <n v="7.2033135242211426"/>
    <n v="555.29999999999995"/>
    <s v="Maxime"/>
    <s v="02/050"/>
    <s v="EAGLE CI"/>
    <s v="Pro Wildlife "/>
    <s v="Cote d'Ivoire"/>
  </r>
  <r>
    <d v="2026-02-25T00:00:00"/>
    <s v="Bureau-WCF"/>
    <x v="0"/>
    <x v="0"/>
    <n v="3000"/>
    <n v="5.4024851431658565"/>
    <n v="555.29999999999995"/>
    <s v="Annick"/>
    <s v="02/043"/>
    <s v="EAGLE CI"/>
    <s v="Pro Wildlife "/>
    <s v="Cote d'Ivoire"/>
  </r>
  <r>
    <d v="2026-02-25T00:00:00"/>
    <s v="WCF-Banque"/>
    <x v="0"/>
    <x v="0"/>
    <n v="5000"/>
    <n v="9.0041419052764287"/>
    <n v="555.29999999999995"/>
    <s v="Annick"/>
    <s v="02/043"/>
    <s v="EAGLE CI"/>
    <s v="Pro Wildlife "/>
    <s v="Cote d'Ivoire"/>
  </r>
  <r>
    <d v="2026-02-25T00:00:00"/>
    <s v="Banque-bureau"/>
    <x v="0"/>
    <x v="0"/>
    <n v="5000"/>
    <n v="9.0041419052764287"/>
    <n v="555.29999999999995"/>
    <s v="Annick"/>
    <s v="02/043"/>
    <s v="EAGLE CI"/>
    <s v="Pro Wildlife "/>
    <s v="Cote d'Ivoire"/>
  </r>
  <r>
    <d v="2026-02-25T00:00:00"/>
    <s v="Bingerville-Bureau"/>
    <x v="0"/>
    <x v="0"/>
    <n v="2000"/>
    <n v="3.6016567621105713"/>
    <n v="555.29999999999995"/>
    <s v="Annick"/>
    <s v="02/051"/>
    <s v="EAGLE CI"/>
    <s v="Pro Wildlife "/>
    <s v="Cote d'Ivoire"/>
  </r>
  <r>
    <d v="2026-02-25T00:00:00"/>
    <s v="Bureau -Bingerville"/>
    <x v="0"/>
    <x v="0"/>
    <n v="2000"/>
    <n v="3.6016567621105713"/>
    <n v="555.29999999999995"/>
    <s v="Annick"/>
    <s v="02/051"/>
    <s v="EAGLE CI"/>
    <s v="Pro Wildlife "/>
    <s v="Cote d'Ivoire"/>
  </r>
  <r>
    <d v="2026-02-25T00:00:00"/>
    <s v="Abobo-Bureau"/>
    <x v="0"/>
    <x v="2"/>
    <n v="3500"/>
    <n v="6.3028993336934995"/>
    <n v="555.29999999999995"/>
    <s v="E04"/>
    <s v="02/048"/>
    <s v="EAGLE CI"/>
    <s v="Pro Wildlife "/>
    <s v="Cote d'Ivoire"/>
  </r>
  <r>
    <d v="2026-02-25T00:00:00"/>
    <s v="Bureau-Abobo"/>
    <x v="0"/>
    <x v="2"/>
    <n v="3500"/>
    <n v="6.3028993336934995"/>
    <n v="555.29999999999995"/>
    <s v="E04"/>
    <s v="02/048"/>
    <s v="EAGLE CI"/>
    <s v="Pro Wildlife "/>
    <s v="Cote d'Ivoire"/>
  </r>
  <r>
    <d v="2026-02-25T00:00:00"/>
    <s v="Yopougon - Bureau "/>
    <x v="0"/>
    <x v="3"/>
    <n v="3500"/>
    <n v="6.3028993336934995"/>
    <n v="555.29999999999995"/>
    <s v="Roxane"/>
    <s v="02/049"/>
    <s v="EAGLE CI"/>
    <s v="Pro Wildlife "/>
    <s v="Cote d'Ivoire"/>
  </r>
  <r>
    <d v="2026-02-25T00:00:00"/>
    <s v="Bureau - Yopougon"/>
    <x v="0"/>
    <x v="3"/>
    <n v="3500"/>
    <n v="6.3028993336934995"/>
    <n v="555.29999999999995"/>
    <s v="Roxane"/>
    <s v="02/049"/>
    <s v="EAGLE CI"/>
    <s v="Pro Wildlife "/>
    <s v="Cote d'Ivoire"/>
  </r>
  <r>
    <d v="2026-02-25T00:00:00"/>
    <s v="Achat electricité bureau "/>
    <x v="2"/>
    <x v="0"/>
    <n v="10000"/>
    <n v="18.008283810552857"/>
    <n v="555.29999999999995"/>
    <s v="Agnes"/>
    <s v="02/047"/>
    <s v="EAGLE CI"/>
    <s v="Pro Wildlife "/>
    <s v="Cote d'Ivoire"/>
  </r>
  <r>
    <d v="2026-02-25T00:00:00"/>
    <s v="Frais de reparation Imprimante"/>
    <x v="3"/>
    <x v="0"/>
    <n v="8000"/>
    <n v="14.406627048442285"/>
    <n v="555.29999999999995"/>
    <s v="E77"/>
    <s v="02/044"/>
    <s v="EAGLE CI"/>
    <s v="Pro Wildlife "/>
    <s v="Cote d'Ivoire"/>
  </r>
  <r>
    <d v="2026-02-25T00:00:00"/>
    <s v="Frais de reparation Portable"/>
    <x v="3"/>
    <x v="0"/>
    <n v="17000"/>
    <n v="30.614082477939856"/>
    <n v="555.29999999999995"/>
    <s v="E77"/>
    <s v="02/045"/>
    <s v="EAGLE CI"/>
    <s v="Pro Wildlife "/>
    <s v="Cote d'Ivoire"/>
  </r>
  <r>
    <d v="2026-02-25T00:00:00"/>
    <s v="Mission 4:bureau-adjame"/>
    <x v="0"/>
    <x v="2"/>
    <n v="4000"/>
    <n v="7.2033135242211426"/>
    <n v="555.29999999999995"/>
    <s v="E77"/>
    <s v="02/046"/>
    <s v="EAGLE CI"/>
    <s v="Pro Wildlife "/>
    <s v="Cote d'Ivoire"/>
  </r>
  <r>
    <d v="2026-02-25T00:00:00"/>
    <s v="Mission 4:adjame-bureau"/>
    <x v="0"/>
    <x v="2"/>
    <n v="4000"/>
    <n v="7.2033135242211426"/>
    <n v="555.29999999999995"/>
    <s v="E77"/>
    <s v="02/046"/>
    <s v="EAGLE CI"/>
    <s v="Pro Wildlife "/>
    <s v="Cote d'Ivoire"/>
  </r>
  <r>
    <d v="2026-02-25T00:00:00"/>
    <s v="Gonzague-bureau"/>
    <x v="0"/>
    <x v="2"/>
    <n v="4000"/>
    <n v="7.2033135242211426"/>
    <n v="555.29999999999995"/>
    <s v="Maxime"/>
    <s v="02/050"/>
    <s v="EAGLE CI"/>
    <s v="Pro Wildlife "/>
    <s v="Cote d'Ivoire"/>
  </r>
  <r>
    <d v="2026-02-25T00:00:00"/>
    <s v="bureau-gonzague"/>
    <x v="0"/>
    <x v="2"/>
    <n v="4000"/>
    <n v="7.2033135242211426"/>
    <n v="555.29999999999995"/>
    <s v="Maxime"/>
    <s v="02/042"/>
    <s v="EAGLE CI"/>
    <s v="Pro Wildlife "/>
    <s v="Cote d'Ivoire"/>
  </r>
  <r>
    <d v="2026-02-25T00:00:00"/>
    <s v="Bureau-Interpol"/>
    <x v="0"/>
    <x v="2"/>
    <n v="4000"/>
    <n v="7.2033135242211426"/>
    <n v="555.29999999999995"/>
    <s v="Maxime"/>
    <s v="02/042"/>
    <s v="EAGLE CI"/>
    <s v="Pro Wildlife "/>
    <s v="Cote d'Ivoire"/>
  </r>
  <r>
    <d v="2026-02-25T00:00:00"/>
    <s v="Interpol-bureau"/>
    <x v="0"/>
    <x v="2"/>
    <n v="4000"/>
    <n v="7.2033135242211426"/>
    <n v="555.29999999999995"/>
    <s v="Maxime"/>
    <s v="02/042"/>
    <s v="EAGLE CI"/>
    <s v="Pro Wildlife "/>
    <s v="Cote d'Ivoire"/>
  </r>
  <r>
    <d v="2026-02-26T00:00:00"/>
    <s v="Bingerville-Bureau"/>
    <x v="0"/>
    <x v="0"/>
    <n v="2000"/>
    <n v="3.6016567621105713"/>
    <n v="555.29999999999995"/>
    <s v="Annick"/>
    <s v="02/052"/>
    <s v="EAGLE CI"/>
    <s v="Pro Wildlife "/>
    <s v="Cote d'Ivoire"/>
  </r>
  <r>
    <d v="2026-02-26T00:00:00"/>
    <s v="Bureau -Bingerville"/>
    <x v="0"/>
    <x v="0"/>
    <n v="2000"/>
    <n v="3.6016567621105713"/>
    <n v="555.29999999999995"/>
    <s v="Annick"/>
    <s v="02/052"/>
    <s v="EAGLE CI"/>
    <s v="Pro Wildlife "/>
    <s v="Cote d'Ivoire"/>
  </r>
  <r>
    <d v="2026-02-26T00:00:00"/>
    <s v="Frais d'envoi de fond aux enqueteurs; E77,E87"/>
    <x v="7"/>
    <x v="0"/>
    <n v="800"/>
    <n v="1.4406627048442284"/>
    <n v="555.29999999999995"/>
    <s v="Annick"/>
    <s v="02/055"/>
    <s v="EAGLE CI"/>
    <s v="Pro Wildlife "/>
    <s v="Cote d'Ivoire"/>
  </r>
  <r>
    <d v="2026-02-26T00:00:00"/>
    <s v="Mission 6:Domicile-portbouet"/>
    <x v="0"/>
    <x v="2"/>
    <n v="4000"/>
    <n v="7.2033135242211426"/>
    <n v="555.29999999999995"/>
    <s v="E77"/>
    <s v="02/053"/>
    <s v="EAGLE CI"/>
    <s v="Pro Wildlife "/>
    <s v="Cote d'Ivoire"/>
  </r>
  <r>
    <d v="2026-02-26T00:00:00"/>
    <s v="Mission 6:portbouet-domicile"/>
    <x v="0"/>
    <x v="2"/>
    <n v="4000"/>
    <n v="7.2033135242211426"/>
    <n v="555.29999999999995"/>
    <s v="E77"/>
    <s v="02/053"/>
    <s v="EAGLE CI"/>
    <s v="Pro Wildlife "/>
    <s v="Cote d'Ivoire"/>
  </r>
  <r>
    <d v="2026-02-26T00:00:00"/>
    <s v="Mission 6:Achat de boisson pour cible"/>
    <x v="5"/>
    <x v="2"/>
    <n v="3000"/>
    <n v="5.4024851431658565"/>
    <n v="555.29999999999995"/>
    <s v="E77"/>
    <s v="02/053"/>
    <s v="EAGLE CI"/>
    <s v="Pro Wildlife "/>
    <s v="Cote d'Ivoire"/>
  </r>
  <r>
    <d v="2026-02-26T00:00:00"/>
    <s v="Mission 7:domicile-KOBAKRO"/>
    <x v="0"/>
    <x v="2"/>
    <n v="4000"/>
    <n v="7.2033135242211426"/>
    <n v="555.29999999999995"/>
    <s v="E77"/>
    <s v="02/053"/>
    <s v="EAGLE CI"/>
    <s v="Pro Wildlife "/>
    <s v="Cote d'Ivoire"/>
  </r>
  <r>
    <d v="2026-02-26T00:00:00"/>
    <s v="Mission 7:kobakro-domicile"/>
    <x v="0"/>
    <x v="2"/>
    <n v="4000"/>
    <n v="7.2033135242211426"/>
    <n v="555.29999999999995"/>
    <s v="E77"/>
    <s v="02/053"/>
    <s v="EAGLE CI"/>
    <s v="Pro Wildlife "/>
    <s v="Cote d'Ivoire"/>
  </r>
  <r>
    <d v="2026-02-26T00:00:00"/>
    <s v="Mission 7:Achat de nourriture pour cible"/>
    <x v="5"/>
    <x v="2"/>
    <n v="3000"/>
    <n v="5.4024851431658565"/>
    <n v="555.29999999999995"/>
    <s v="E77"/>
    <s v="02/053"/>
    <s v="EAGLE CI"/>
    <s v="Pro Wildlife "/>
    <s v="Cote d'Ivoire"/>
  </r>
  <r>
    <d v="2026-02-26T00:00:00"/>
    <s v="Missin04:domicle -gare "/>
    <x v="0"/>
    <x v="2"/>
    <n v="3000"/>
    <n v="5.4024851431658565"/>
    <n v="555.29999999999995"/>
    <s v="E87"/>
    <s v="02/054"/>
    <s v="EAGLE CI"/>
    <s v="Pro Wildlife "/>
    <s v="Cote d'Ivoire"/>
  </r>
  <r>
    <d v="2026-02-26T00:00:00"/>
    <s v="Missin04:abidjan-jacque ville"/>
    <x v="6"/>
    <x v="2"/>
    <n v="2000"/>
    <n v="3.6016567621105713"/>
    <n v="555.29999999999995"/>
    <s v="E87"/>
    <s v="02/054"/>
    <s v="EAGLE CI"/>
    <s v="Pro Wildlife "/>
    <s v="Cote d'Ivoire"/>
  </r>
  <r>
    <d v="2026-02-26T00:00:00"/>
    <s v="Missin04:transport local"/>
    <x v="0"/>
    <x v="2"/>
    <n v="2000"/>
    <n v="3.6016567621105713"/>
    <n v="555.29999999999995"/>
    <s v="E87"/>
    <s v="02/054"/>
    <s v="EAGLE CI"/>
    <s v="Pro Wildlife "/>
    <s v="Cote d'Ivoire"/>
  </r>
  <r>
    <d v="2026-02-26T00:00:00"/>
    <s v="Missin04:Nourriture"/>
    <x v="4"/>
    <x v="2"/>
    <n v="5000"/>
    <n v="9.0041419052764287"/>
    <n v="555.29999999999995"/>
    <s v="E87"/>
    <s v="02/054"/>
    <s v="EAGLE CI"/>
    <s v="Pro Wildlife "/>
    <s v="Cote d'Ivoire"/>
  </r>
  <r>
    <d v="2026-02-26T00:00:00"/>
    <s v="Missin04:Hotel"/>
    <x v="4"/>
    <x v="2"/>
    <n v="13000"/>
    <n v="23.410768953718712"/>
    <n v="555.29999999999995"/>
    <s v="E87"/>
    <s v="02/054"/>
    <s v="EAGLE CI"/>
    <s v="Pro Wildlife "/>
    <s v="Cote d'Ivoire"/>
  </r>
  <r>
    <d v="2026-02-27T00:00:00"/>
    <s v="Bingerville-Bureau"/>
    <x v="0"/>
    <x v="0"/>
    <n v="2000"/>
    <n v="3.6016567621105713"/>
    <n v="555.29999999999995"/>
    <s v="Annick"/>
    <s v="02/060"/>
    <s v="EAGLE CI"/>
    <s v="Pro Wildlife "/>
    <s v="Cote d'Ivoire"/>
  </r>
  <r>
    <d v="2026-02-27T00:00:00"/>
    <s v="Bureau -bingerville"/>
    <x v="0"/>
    <x v="0"/>
    <n v="2000"/>
    <n v="3.6016567621105713"/>
    <n v="555.29999999999995"/>
    <s v="Annick"/>
    <s v="02/060"/>
    <s v="EAGLE CI"/>
    <s v="Pro Wildlife "/>
    <s v="Cote d'Ivoire"/>
  </r>
  <r>
    <d v="2026-02-27T00:00:00"/>
    <s v="Songon - Bureau"/>
    <x v="0"/>
    <x v="1"/>
    <n v="4000"/>
    <n v="7.2033135242211426"/>
    <n v="555.29999999999995"/>
    <s v="Jean Jacques"/>
    <s v="02/061"/>
    <s v="EAGLE CI"/>
    <s v="Pro Wildlife "/>
    <s v="Cote d'Ivoire"/>
  </r>
  <r>
    <d v="2026-02-27T00:00:00"/>
    <s v="Bureau - Songon"/>
    <x v="0"/>
    <x v="1"/>
    <n v="4000"/>
    <n v="7.2033135242211426"/>
    <n v="555.29999999999995"/>
    <s v="Jean Jacques"/>
    <s v="02/061"/>
    <s v="EAGLE CI"/>
    <s v="Pro Wildlife "/>
    <s v="Cote d'Ivoire"/>
  </r>
  <r>
    <d v="2026-02-27T00:00:00"/>
    <s v="Abobo-Bureau"/>
    <x v="0"/>
    <x v="2"/>
    <n v="3500"/>
    <n v="6.3028993336934995"/>
    <n v="555.29999999999995"/>
    <s v="E04"/>
    <s v="02/059"/>
    <s v="EAGLE CI"/>
    <s v="Pro Wildlife "/>
    <s v="Cote d'Ivoire"/>
  </r>
  <r>
    <d v="2026-02-27T00:00:00"/>
    <s v="Bureau-Abobo"/>
    <x v="0"/>
    <x v="2"/>
    <n v="3500"/>
    <n v="6.3028993336934995"/>
    <n v="555.29999999999995"/>
    <s v="E04"/>
    <s v="02/059"/>
    <s v="EAGLE CI"/>
    <s v="Pro Wildlife "/>
    <s v="Cote d'Ivoire"/>
  </r>
  <r>
    <d v="2026-02-27T00:00:00"/>
    <s v="Yopougon - Pôle Pénal"/>
    <x v="0"/>
    <x v="3"/>
    <n v="3500"/>
    <n v="6.3028993336934995"/>
    <n v="555.29999999999995"/>
    <s v="Roxane"/>
    <s v="02/056"/>
    <s v="EAGLE CI"/>
    <s v="Pro Wildlife "/>
    <s v="Cote d'Ivoire"/>
  </r>
  <r>
    <d v="2026-02-27T00:00:00"/>
    <s v="Pôle Pénal - Bureau"/>
    <x v="0"/>
    <x v="3"/>
    <n v="1000"/>
    <n v="1.8008283810552856"/>
    <n v="555.29999999999995"/>
    <s v="Roxane"/>
    <s v="02/056"/>
    <s v="EAGLE CI"/>
    <s v="Pro Wildlife "/>
    <s v="Cote d'Ivoire"/>
  </r>
  <r>
    <d v="2026-02-27T00:00:00"/>
    <s v="Bureau - Yopougon"/>
    <x v="0"/>
    <x v="3"/>
    <n v="3500"/>
    <n v="6.3028993336934995"/>
    <n v="555.29999999999995"/>
    <s v="Roxane"/>
    <s v="02/056"/>
    <s v="EAGLE CI"/>
    <s v="Pro Wildlife "/>
    <s v="Cote d'Ivoire"/>
  </r>
  <r>
    <d v="2026-02-27T00:00:00"/>
    <s v="Missin04:jacquville- village "/>
    <x v="0"/>
    <x v="2"/>
    <n v="3000"/>
    <n v="5.4024851431658565"/>
    <n v="555.29999999999995"/>
    <s v="E87"/>
    <s v="02/054"/>
    <s v="EAGLE CI"/>
    <s v="Pro Wildlife "/>
    <s v="Cote d'Ivoire"/>
  </r>
  <r>
    <d v="2026-02-27T00:00:00"/>
    <s v="Missin04:village -jacqueville "/>
    <x v="0"/>
    <x v="2"/>
    <n v="3000"/>
    <n v="5.4024851431658565"/>
    <n v="555.29999999999995"/>
    <s v="E87"/>
    <s v="02/054"/>
    <s v="EAGLE CI"/>
    <s v="Pro Wildlife "/>
    <s v="Cote d'Ivoire"/>
  </r>
  <r>
    <d v="2026-02-27T00:00:00"/>
    <s v="Missin04:Achat de nourriture et boisson pour cible"/>
    <x v="5"/>
    <x v="2"/>
    <n v="10000"/>
    <n v="18.008283810552857"/>
    <n v="555.29999999999995"/>
    <s v="E87"/>
    <s v="02/054"/>
    <s v="EAGLE CI"/>
    <s v="Pro Wildlife "/>
    <s v="Cote d'Ivoire"/>
  </r>
  <r>
    <d v="2026-02-27T00:00:00"/>
    <s v="Missin04:Nourriture"/>
    <x v="4"/>
    <x v="2"/>
    <n v="5000"/>
    <n v="9.0041419052764287"/>
    <n v="555.29999999999995"/>
    <s v="E87"/>
    <s v="02/054"/>
    <s v="EAGLE CI"/>
    <s v="Pro Wildlife "/>
    <s v="Cote d'Ivoire"/>
  </r>
  <r>
    <d v="2026-02-27T00:00:00"/>
    <s v="Missin04:Local Transport"/>
    <x v="0"/>
    <x v="2"/>
    <n v="2000"/>
    <n v="3.6016567621105713"/>
    <n v="555.29999999999995"/>
    <s v="E87"/>
    <s v="02/054"/>
    <s v="EAGLE CI"/>
    <s v="Pro Wildlife "/>
    <s v="Cote d'Ivoire"/>
  </r>
  <r>
    <d v="2026-02-27T00:00:00"/>
    <s v="Missin04:jacquiville- abidjan"/>
    <x v="0"/>
    <x v="2"/>
    <n v="2000"/>
    <n v="3.6016567621105713"/>
    <n v="555.29999999999995"/>
    <s v="E87"/>
    <s v="02/054"/>
    <s v="EAGLE CI"/>
    <s v="Pro Wildlife "/>
    <s v="Cote d'Ivoire"/>
  </r>
  <r>
    <d v="2026-02-27T00:00:00"/>
    <s v="Missin04:gare-domicle"/>
    <x v="0"/>
    <x v="2"/>
    <n v="6000"/>
    <n v="10.804970286331713"/>
    <n v="555.29999999999995"/>
    <s v="E87"/>
    <s v="02/054"/>
    <s v="EAGLE CI"/>
    <s v="Pro Wildlife "/>
    <s v="Cote d'Ivoire"/>
  </r>
  <r>
    <d v="2026-02-27T00:00:00"/>
    <s v="Bureau-UCT"/>
    <x v="0"/>
    <x v="2"/>
    <n v="4500"/>
    <n v="8.1037277147487856"/>
    <n v="555.29999999999995"/>
    <s v="Maxime"/>
    <s v="02/057"/>
    <s v="EAGLE CI"/>
    <s v="Pro Wildlife "/>
    <s v="Cote d'Ivoire"/>
  </r>
  <r>
    <d v="2026-02-27T00:00:00"/>
    <s v="UCT-bureau"/>
    <x v="0"/>
    <x v="2"/>
    <n v="4500"/>
    <n v="8.1037277147487856"/>
    <n v="555.29999999999995"/>
    <s v="Maxime"/>
    <s v="02/057"/>
    <s v="EAGLE CI"/>
    <s v="Pro Wildlife "/>
    <s v="Cote d'Ivoire"/>
  </r>
  <r>
    <d v="2026-02-27T00:00:00"/>
    <s v="Gonzague-bureau"/>
    <x v="0"/>
    <x v="2"/>
    <n v="4000"/>
    <n v="7.2033135242211426"/>
    <n v="555.29999999999995"/>
    <s v="Maxime"/>
    <s v="02/058"/>
    <s v="EAGLE CI"/>
    <s v="Pro Wildlife "/>
    <s v="Cote d'Ivoire"/>
  </r>
  <r>
    <d v="2026-02-27T00:00:00"/>
    <s v="bureau-gonzague"/>
    <x v="0"/>
    <x v="2"/>
    <n v="4000"/>
    <n v="7.2033135242211426"/>
    <n v="555.29999999999995"/>
    <s v="Maxime"/>
    <s v="02/058"/>
    <s v="EAGLE CI"/>
    <s v="Pro Wildlife "/>
    <s v="Cote d'Ivoire"/>
  </r>
  <r>
    <d v="2026-02-28T00:00:00"/>
    <s v="Frais bancaires mois de février 2026"/>
    <x v="10"/>
    <x v="0"/>
    <n v="4950"/>
    <n v="8.9141004862236635"/>
    <n v="555.29999999999995"/>
    <s v="SGBCI"/>
    <m/>
    <s v="EAGLE CI"/>
    <s v="Pro Wildlife "/>
    <s v="Cote d'Ivoire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2">
  <r>
    <x v="0"/>
    <s v="Achat de carte de credit Orange Facture N° OCI-ABMALL.007.004847"/>
    <s v="Telephone"/>
    <s v="Office"/>
    <n v="15000"/>
    <n v="26.833631484794275"/>
    <n v="559"/>
    <s v="Annick"/>
    <m/>
    <s v="EAGLE CI"/>
    <x v="0"/>
    <s v="Cote d'Ivoire"/>
  </r>
  <r>
    <x v="0"/>
    <s v="Achat de carte de credit Orange Facture n° OCI-ABMALL.014.002031"/>
    <s v="Telephone"/>
    <s v="Management"/>
    <n v="17500"/>
    <n v="31.305903398926656"/>
    <n v="559"/>
    <s v="Jean Jacques"/>
    <m/>
    <s v="EAGLE CI"/>
    <x v="0"/>
    <s v="Cote d'Ivoire"/>
  </r>
  <r>
    <x v="0"/>
    <s v="Achat de carte de credit Orange Facture N° OCI-ABMALL.007.004847"/>
    <s v="Telephone"/>
    <s v="Investigation"/>
    <n v="15000"/>
    <n v="26.833631484794275"/>
    <n v="559"/>
    <s v="E04"/>
    <m/>
    <s v="EAGLE CI"/>
    <x v="1"/>
    <s v="Cote d'Ivoire"/>
  </r>
  <r>
    <x v="0"/>
    <s v="Achat de carte de credit Orange Facture N° OCI-ABMALL.007.004847"/>
    <s v="Telephone"/>
    <s v="Legal"/>
    <n v="15000"/>
    <n v="26.833631484794275"/>
    <n v="559"/>
    <s v="Roxane"/>
    <m/>
    <s v="EAGLE CI"/>
    <x v="0"/>
    <s v="Cote d'Ivoire"/>
  </r>
  <r>
    <x v="0"/>
    <s v="Achat de carte de credit Orange Facture N° OCI-ABMALL.007.004847"/>
    <s v="Telephone"/>
    <s v="Office"/>
    <n v="15000"/>
    <n v="26.833631484794275"/>
    <n v="559"/>
    <s v="Agnes"/>
    <m/>
    <s v="EAGLE CI"/>
    <x v="2"/>
    <s v="Cote d'Ivoire"/>
  </r>
  <r>
    <x v="0"/>
    <s v="Achat de carte de credit Orange Facture N° OCI-ABMALL.007.004847"/>
    <s v="Telephone"/>
    <s v="Media"/>
    <n v="10000"/>
    <n v="17.889087656529519"/>
    <n v="559"/>
    <s v="Maxime"/>
    <m/>
    <s v="EAGLE CI"/>
    <x v="0"/>
    <s v="Cote d'Ivoire"/>
  </r>
  <r>
    <x v="0"/>
    <s v="Achat de carte de credit Orange Facture N° OCI-ABMALL.007.004847"/>
    <s v="Telephone"/>
    <s v="Investigation"/>
    <n v="15000"/>
    <n v="26.833631484794275"/>
    <n v="559"/>
    <s v="E15"/>
    <m/>
    <s v="EAGLE CI"/>
    <x v="1"/>
    <s v="Cote d'Ivoire"/>
  </r>
  <r>
    <x v="0"/>
    <s v="Achat de carte de credit Orange Facture N° OCI-ABMALL.007.004847"/>
    <s v="Telephone"/>
    <s v="Investigation"/>
    <n v="15000"/>
    <n v="26.833631484794275"/>
    <n v="559"/>
    <s v="E77"/>
    <m/>
    <s v="EAGLE CI"/>
    <x v="1"/>
    <s v="Cote d'Ivoire"/>
  </r>
  <r>
    <x v="1"/>
    <s v="Achat de carte de credit Orange Facture N° OCI-ABMALL.007.004847"/>
    <s v="Telephone"/>
    <s v="Investigation"/>
    <n v="15000"/>
    <n v="26.833631484794275"/>
    <n v="559"/>
    <s v="E87"/>
    <m/>
    <s v="EAGLE CI"/>
    <x v="1"/>
    <s v="Cote d'Ivoire"/>
  </r>
  <r>
    <x v="1"/>
    <s v="Gonzaque-bureau"/>
    <s v="Local Transport"/>
    <s v="Media"/>
    <n v="12000"/>
    <n v="21.466905187835419"/>
    <n v="559"/>
    <s v="Maxime"/>
    <s v="01/001"/>
    <s v="EAGLE CI"/>
    <x v="2"/>
    <s v="Cote d'Ivoire"/>
  </r>
  <r>
    <x v="2"/>
    <s v="bureau-gonzaque"/>
    <s v="Local Transport"/>
    <s v="Media"/>
    <n v="13000"/>
    <n v="23.255813953488371"/>
    <n v="559"/>
    <s v="Maxime"/>
    <s v="01/001"/>
    <s v="EAGLE CI"/>
    <x v="2"/>
    <s v="Cote d'Ivoire"/>
  </r>
  <r>
    <x v="2"/>
    <s v="Bingerville -WCF"/>
    <s v="Local Transport"/>
    <s v="Office"/>
    <n v="5000"/>
    <n v="8.9445438282647594"/>
    <n v="559"/>
    <s v="Annick"/>
    <s v="01/002"/>
    <s v="EAGLE CI"/>
    <x v="2"/>
    <s v="Cote d'Ivoire"/>
  </r>
  <r>
    <x v="3"/>
    <s v="WCF-Bingerville"/>
    <s v="Local Transport"/>
    <s v="Office"/>
    <n v="5000"/>
    <n v="8.9445438282647594"/>
    <n v="559"/>
    <s v="Annick"/>
    <s v="01/002"/>
    <s v="EAGLE CI"/>
    <x v="2"/>
    <s v="Cote d'Ivoire"/>
  </r>
  <r>
    <x v="3"/>
    <s v="Bureau-WCF"/>
    <s v="Local Transport"/>
    <s v="Office"/>
    <n v="3000"/>
    <n v="5.3667262969588547"/>
    <n v="559"/>
    <s v="Agnes"/>
    <s v="01/003"/>
    <s v="EAGLE CI"/>
    <x v="2"/>
    <s v="Cote d'Ivoire"/>
  </r>
  <r>
    <x v="4"/>
    <s v="WCF-bureau"/>
    <s v="Local Transport"/>
    <s v="Office"/>
    <n v="3000"/>
    <n v="5.3667262969588547"/>
    <n v="559"/>
    <s v="Agnes"/>
    <s v="01/003"/>
    <s v="EAGLE CI"/>
    <x v="2"/>
    <s v="Cote d'Ivoire"/>
  </r>
  <r>
    <x v="5"/>
    <s v="Reglement Loyer mois de Janvier 2026 ,Cheque n°9547954"/>
    <s v="Rent &amp; Utilities"/>
    <s v="Office"/>
    <n v="500000"/>
    <n v="894.45438282647581"/>
    <n v="559"/>
    <s v="SGBCI"/>
    <s v="B01/001"/>
    <s v="EAGLE CI"/>
    <x v="2"/>
    <s v="Cote d'Ivoire"/>
  </r>
  <r>
    <x v="5"/>
    <s v="Achat de carte de credit Orange Facture n° OCI-ABMALL.010.004891"/>
    <s v="Telephone"/>
    <s v="Office"/>
    <n v="5000"/>
    <n v="8.9445438282647594"/>
    <n v="559"/>
    <s v="Annick"/>
    <s v="01/006"/>
    <s v="EAGLE CI"/>
    <x v="2"/>
    <s v="Cote d'Ivoire"/>
  </r>
  <r>
    <x v="5"/>
    <s v="Achat de carte de credit Orange Facture n° OCI-ABMALL.010.004891"/>
    <s v="Telephone"/>
    <s v="Management"/>
    <n v="10000"/>
    <n v="17.889087656529519"/>
    <n v="559"/>
    <s v="Jean Jacques"/>
    <s v="01/006"/>
    <s v="EAGLE CI"/>
    <x v="2"/>
    <s v="Cote d'Ivoire"/>
  </r>
  <r>
    <x v="5"/>
    <s v="Achat de carte de credit Orange Facture n° OCI-ABMALL.010.004891"/>
    <s v="Telephone"/>
    <s v="Investigation"/>
    <n v="5000"/>
    <n v="8.9445438282647594"/>
    <n v="559"/>
    <s v="E04"/>
    <s v="01/006"/>
    <s v="EAGLE CI"/>
    <x v="1"/>
    <s v="Cote d'Ivoire"/>
  </r>
  <r>
    <x v="5"/>
    <s v="Achat de carte de credit Orange Facture n° OCI-ABMALL.010.004891"/>
    <s v="Telephone"/>
    <s v="Legal"/>
    <n v="5000"/>
    <n v="8.9445438282647594"/>
    <n v="559"/>
    <s v="Roxane"/>
    <s v="01/006"/>
    <s v="EAGLE CI"/>
    <x v="2"/>
    <s v="Cote d'Ivoire"/>
  </r>
  <r>
    <x v="5"/>
    <s v="Achat de carte de credit Orange Facture n° OCI-ABMALL.010.004891"/>
    <s v="Telephone"/>
    <s v="Office"/>
    <n v="5000"/>
    <n v="8.9445438282647594"/>
    <n v="559"/>
    <s v="Agnes"/>
    <s v="01/006"/>
    <s v="EAGLE CI"/>
    <x v="2"/>
    <s v="Cote d'Ivoire"/>
  </r>
  <r>
    <x v="5"/>
    <s v="Bureau-WCF"/>
    <s v="Local Transport"/>
    <s v="Office"/>
    <n v="3000"/>
    <n v="5.3667262969588547"/>
    <n v="559"/>
    <s v="Agnes"/>
    <s v="01/004"/>
    <s v="EAGLE CI"/>
    <x v="2"/>
    <s v="Cote d'Ivoire"/>
  </r>
  <r>
    <x v="5"/>
    <s v="WCF-banque"/>
    <s v="Local Transport"/>
    <s v="Office"/>
    <n v="5000"/>
    <n v="8.9445438282647594"/>
    <n v="559"/>
    <s v="Agnes"/>
    <s v="01/004"/>
    <s v="EAGLE CI"/>
    <x v="2"/>
    <s v="Cote d'Ivoire"/>
  </r>
  <r>
    <x v="5"/>
    <s v="banque-bureau"/>
    <s v="Local Transport"/>
    <s v="Office"/>
    <n v="5000"/>
    <n v="8.9445438282647594"/>
    <n v="559"/>
    <s v="Agnes"/>
    <s v="01/004"/>
    <s v="EAGLE CI"/>
    <x v="2"/>
    <s v="Cote d'Ivoire"/>
  </r>
  <r>
    <x v="5"/>
    <s v="Gant plastique "/>
    <s v="Office Materials"/>
    <s v="Office"/>
    <n v="400"/>
    <n v="0.7155635062611807"/>
    <n v="559"/>
    <s v="Agnes"/>
    <s v="01/005"/>
    <s v="EAGLE CI"/>
    <x v="2"/>
    <s v="Cote d'Ivoire"/>
  </r>
  <r>
    <x v="5"/>
    <s v="Café au lait"/>
    <s v="Office Materials"/>
    <s v="Office"/>
    <n v="1700"/>
    <n v="3.0411449016100178"/>
    <n v="559"/>
    <s v="Agnes"/>
    <s v="01/005"/>
    <s v="EAGLE CI"/>
    <x v="2"/>
    <s v="Cote d'Ivoire"/>
  </r>
  <r>
    <x v="5"/>
    <s v="Sucre roux"/>
    <s v="Office Materials"/>
    <s v="Office"/>
    <n v="2310"/>
    <n v="4.1323792486583182"/>
    <n v="559"/>
    <s v="Agnes"/>
    <s v="01/005"/>
    <s v="EAGLE CI"/>
    <x v="2"/>
    <s v="Cote d'Ivoire"/>
  </r>
  <r>
    <x v="5"/>
    <s v="Café"/>
    <s v="Office Materials"/>
    <s v="Office"/>
    <n v="1500"/>
    <n v="2.6833631484794274"/>
    <n v="559"/>
    <s v="Agnes"/>
    <s v="01/005"/>
    <s v="EAGLE CI"/>
    <x v="2"/>
    <s v="Cote d'Ivoire"/>
  </r>
  <r>
    <x v="5"/>
    <s v="Huile "/>
    <s v="Office Materials"/>
    <s v="Office"/>
    <n v="1750"/>
    <n v="3.1305903398926653"/>
    <n v="559"/>
    <s v="Agnes"/>
    <s v="01/005"/>
    <s v="EAGLE CI"/>
    <x v="2"/>
    <s v="Cote d'Ivoire"/>
  </r>
  <r>
    <x v="5"/>
    <s v="Tea victoria citron"/>
    <s v="Office Materials"/>
    <s v="Office"/>
    <n v="800"/>
    <n v="1.4311270125223614"/>
    <n v="559"/>
    <s v="Agnes"/>
    <s v="01/005"/>
    <s v="EAGLE CI"/>
    <x v="2"/>
    <s v="Cote d'Ivoire"/>
  </r>
  <r>
    <x v="5"/>
    <s v="Tea victoria Orange"/>
    <s v="Office Materials"/>
    <s v="Office"/>
    <n v="800"/>
    <n v="1.4311270125223614"/>
    <n v="559"/>
    <s v="Agnes"/>
    <s v="01/005"/>
    <s v="EAGLE CI"/>
    <x v="2"/>
    <s v="Cote d'Ivoire"/>
  </r>
  <r>
    <x v="5"/>
    <s v="chocolat en poudre"/>
    <s v="Office Materials"/>
    <s v="Office"/>
    <n v="150"/>
    <n v="0.26833631484794274"/>
    <n v="559"/>
    <s v="Agnes"/>
    <s v="01/005"/>
    <s v="EAGLE CI"/>
    <x v="2"/>
    <s v="Cote d'Ivoire"/>
  </r>
  <r>
    <x v="5"/>
    <s v="Eau de javel"/>
    <s v="Office Materials"/>
    <s v="Office"/>
    <n v="1100"/>
    <n v="1.9677996422182469"/>
    <n v="559"/>
    <s v="Agnes"/>
    <s v="01/005"/>
    <s v="EAGLE CI"/>
    <x v="2"/>
    <s v="Cote d'Ivoire"/>
  </r>
  <r>
    <x v="5"/>
    <s v="lotus"/>
    <s v="Office Materials"/>
    <s v="Office"/>
    <n v="3000"/>
    <n v="5.3667262969588547"/>
    <n v="559"/>
    <s v="Agnes"/>
    <s v="01/005"/>
    <s v="EAGLE CI"/>
    <x v="2"/>
    <s v="Cote d'Ivoire"/>
  </r>
  <r>
    <x v="5"/>
    <s v="Sac poubelle"/>
    <s v="Office Materials"/>
    <s v="Office"/>
    <n v="1500"/>
    <n v="2.6833631484794274"/>
    <n v="559"/>
    <s v="Agnes"/>
    <s v="01/005"/>
    <s v="EAGLE CI"/>
    <x v="2"/>
    <s v="Cote d'Ivoire"/>
  </r>
  <r>
    <x v="5"/>
    <s v="Papier hygenique"/>
    <s v="Office Materials"/>
    <s v="Office"/>
    <n v="1500"/>
    <n v="2.6833631484794274"/>
    <n v="559"/>
    <s v="Agnes"/>
    <s v="01/005"/>
    <s v="EAGLE CI"/>
    <x v="2"/>
    <s v="Cote d'Ivoire"/>
  </r>
  <r>
    <x v="5"/>
    <s v="Poudre a vessaille"/>
    <s v="Office Materials"/>
    <s v="Office"/>
    <n v="400"/>
    <n v="0.7155635062611807"/>
    <n v="559"/>
    <s v="Agnes"/>
    <s v="01/005"/>
    <s v="EAGLE CI"/>
    <x v="2"/>
    <s v="Cote d'Ivoire"/>
  </r>
  <r>
    <x v="5"/>
    <s v="Mouchoir"/>
    <s v="Office Materials"/>
    <s v="Office"/>
    <n v="4500"/>
    <n v="8.0500894454382834"/>
    <n v="559"/>
    <s v="Agnes"/>
    <s v="01/005"/>
    <s v="EAGLE CI"/>
    <x v="2"/>
    <s v="Cote d'Ivoire"/>
  </r>
  <r>
    <x v="5"/>
    <s v="lessive en poudre"/>
    <s v="Office Materials"/>
    <s v="Office"/>
    <n v="800"/>
    <n v="1.4311270125223614"/>
    <n v="559"/>
    <s v="Agnes"/>
    <s v="01/005"/>
    <s v="EAGLE CI"/>
    <x v="2"/>
    <s v="Cote d'Ivoire"/>
  </r>
  <r>
    <x v="5"/>
    <s v="Liquide vais karma"/>
    <s v="Office Materials"/>
    <s v="Office"/>
    <n v="500"/>
    <n v="0.89445438282647582"/>
    <n v="559"/>
    <s v="Agnes"/>
    <s v="01/005"/>
    <s v="EAGLE CI"/>
    <x v="2"/>
    <s v="Cote d'Ivoire"/>
  </r>
  <r>
    <x v="5"/>
    <s v="desodorisant"/>
    <s v="Office Materials"/>
    <s v="Office"/>
    <n v="1000"/>
    <n v="1.7889087656529516"/>
    <n v="559"/>
    <s v="Agnes"/>
    <s v="01/005"/>
    <s v="EAGLE CI"/>
    <x v="2"/>
    <s v="Cote d'Ivoire"/>
  </r>
  <r>
    <x v="5"/>
    <s v="Liquide vais karma"/>
    <s v="Office Materials"/>
    <s v="Office"/>
    <n v="500"/>
    <n v="0.89445438282647582"/>
    <n v="559"/>
    <s v="Agnes"/>
    <s v="01/005"/>
    <s v="EAGLE CI"/>
    <x v="2"/>
    <s v="Cote d'Ivoire"/>
  </r>
  <r>
    <x v="5"/>
    <s v="insecticide"/>
    <s v="Office Materials"/>
    <s v="Office"/>
    <n v="2600"/>
    <n v="4.6511627906976747"/>
    <n v="559"/>
    <s v="Agnes"/>
    <s v="01/005"/>
    <s v="EAGLE CI"/>
    <x v="2"/>
    <s v="Cote d'Ivoire"/>
  </r>
  <r>
    <x v="5"/>
    <s v="Savon liquide"/>
    <s v="Office Materials"/>
    <s v="Office"/>
    <n v="900"/>
    <n v="1.6100178890876566"/>
    <n v="559"/>
    <s v="Agnes"/>
    <s v="01/005"/>
    <s v="EAGLE CI"/>
    <x v="2"/>
    <s v="Cote d'Ivoire"/>
  </r>
  <r>
    <x v="5"/>
    <s v="Liquide sol"/>
    <s v="Office Materials"/>
    <s v="Office"/>
    <n v="1000"/>
    <n v="1.7889087656529516"/>
    <n v="559"/>
    <s v="Agnes"/>
    <s v="01/005"/>
    <s v="EAGLE CI"/>
    <x v="2"/>
    <s v="Cote d'Ivoire"/>
  </r>
  <r>
    <x v="5"/>
    <s v="Savon liquide"/>
    <s v="Office Materials"/>
    <s v="Office"/>
    <n v="650"/>
    <n v="1.1627906976744187"/>
    <n v="559"/>
    <s v="Agnes"/>
    <s v="01/005"/>
    <s v="EAGLE CI"/>
    <x v="2"/>
    <s v="Cote d'Ivoire"/>
  </r>
  <r>
    <x v="5"/>
    <s v="nettoyage vitre liquide"/>
    <s v="Office Materials"/>
    <s v="Office"/>
    <n v="1100"/>
    <n v="1.9677996422182469"/>
    <n v="559"/>
    <s v="Agnes"/>
    <s v="01/005"/>
    <s v="EAGLE CI"/>
    <x v="2"/>
    <s v="Cote d'Ivoire"/>
  </r>
  <r>
    <x v="5"/>
    <s v="Bureau-Agence Orange"/>
    <s v="Local Transport"/>
    <s v="Office"/>
    <n v="1000"/>
    <n v="1.7889087656529516"/>
    <n v="559"/>
    <s v="Agnes"/>
    <s v="01/007"/>
    <s v="EAGLE CI"/>
    <x v="2"/>
    <s v="Cote d'Ivoire"/>
  </r>
  <r>
    <x v="5"/>
    <s v="Agence Orange-bureau"/>
    <s v="Local Transport"/>
    <s v="Office"/>
    <n v="1000"/>
    <n v="1.7889087656529516"/>
    <n v="559"/>
    <s v="Agnes"/>
    <s v="01/007"/>
    <s v="EAGLE CI"/>
    <x v="2"/>
    <s v="Cote d'Ivoire"/>
  </r>
  <r>
    <x v="5"/>
    <s v="Achat de carte de credit Orange Facture n° OCI-ABMALL.010.004891"/>
    <s v="Telephone"/>
    <s v="Media"/>
    <n v="5000"/>
    <n v="8.9445438282647594"/>
    <n v="559"/>
    <s v="Maxime"/>
    <s v="01/006"/>
    <s v="EAGLE CI"/>
    <x v="2"/>
    <s v="Cote d'Ivoire"/>
  </r>
  <r>
    <x v="5"/>
    <s v="Achat de carte de credit Orange Facture n° OCI-ABMALL.010.004891"/>
    <s v="Telephone"/>
    <s v="Investigation"/>
    <n v="5000"/>
    <n v="8.9445438282647594"/>
    <n v="559"/>
    <s v="E15"/>
    <s v="01/006"/>
    <s v="EAGLE CI"/>
    <x v="1"/>
    <s v="Cote d'Ivoire"/>
  </r>
  <r>
    <x v="5"/>
    <s v="Achat de carte de credit Orange Facture n° OCI-ABMALL.010.004891"/>
    <s v="Telephone"/>
    <s v="Investigation"/>
    <n v="5000"/>
    <n v="8.9445438282647594"/>
    <n v="559"/>
    <s v="E77"/>
    <s v="01/006"/>
    <s v="EAGLE CI"/>
    <x v="1"/>
    <s v="Cote d'Ivoire"/>
  </r>
  <r>
    <x v="6"/>
    <s v="Achat de carte de credit Orange Facture n° OCI-ABMALL.010.004891"/>
    <s v="Telephone"/>
    <s v="Investigation"/>
    <n v="5000"/>
    <n v="8.9445438282647594"/>
    <n v="559"/>
    <s v="E87"/>
    <s v="01/006"/>
    <s v="EAGLE CI"/>
    <x v="1"/>
    <s v="Cote d'Ivoire"/>
  </r>
  <r>
    <x v="6"/>
    <s v="Achat de carte de credit Orange Facture n° OCI-ABMALL.006.003865"/>
    <s v="Telephone"/>
    <s v="Office"/>
    <n v="5000"/>
    <n v="8.9445438282647594"/>
    <n v="559"/>
    <s v="Annick"/>
    <s v="01/008"/>
    <s v="EAGLE CI"/>
    <x v="2"/>
    <s v="Cote d'Ivoire"/>
  </r>
  <r>
    <x v="6"/>
    <s v="Achat de carte de credit Orange Facture n° OCI-ABMALL.006.003865"/>
    <s v="Telephone"/>
    <s v="Management"/>
    <n v="5000"/>
    <n v="8.9445438282647594"/>
    <n v="559"/>
    <s v="Jean Jacques"/>
    <s v="01/008"/>
    <s v="EAGLE CI"/>
    <x v="0"/>
    <s v="Cote d'Ivoire"/>
  </r>
  <r>
    <x v="6"/>
    <s v="Achat de carte de credit Orange Facture n° OCI-ABMALL.006.003865"/>
    <s v="Telephone"/>
    <s v="Investigation"/>
    <n v="5000"/>
    <n v="8.9445438282647594"/>
    <n v="559"/>
    <s v="E04"/>
    <s v="01/008"/>
    <s v="EAGLE CI"/>
    <x v="1"/>
    <s v="Cote d'Ivoire"/>
  </r>
  <r>
    <x v="6"/>
    <s v="Achat de carte de credit Orange Facture n° OCI-ABMALL.006.003865"/>
    <s v="Telephone"/>
    <s v="Legal"/>
    <n v="5000"/>
    <n v="8.9445438282647594"/>
    <n v="559"/>
    <s v="Roxane"/>
    <s v="01/008"/>
    <s v="EAGLE CI"/>
    <x v="2"/>
    <s v="Cote d'Ivoire"/>
  </r>
  <r>
    <x v="6"/>
    <s v="Achat de carte de credit Orange Facture n° OCI-ABMALL.006.003865"/>
    <s v="Telephone"/>
    <s v="Office"/>
    <n v="5000"/>
    <n v="8.9445438282647594"/>
    <n v="559"/>
    <s v="Agnes"/>
    <s v="01/008"/>
    <s v="EAGLE CI"/>
    <x v="2"/>
    <s v="Cote d'Ivoire"/>
  </r>
  <r>
    <x v="6"/>
    <s v="Bureau-Agence Orange"/>
    <s v="Local Transport"/>
    <s v="Office"/>
    <n v="1000"/>
    <n v="1.7889087656529516"/>
    <n v="559"/>
    <s v="Agnes"/>
    <s v="01/009"/>
    <s v="EAGLE CI"/>
    <x v="2"/>
    <s v="Cote d'Ivoire"/>
  </r>
  <r>
    <x v="6"/>
    <s v="Agence Orange-bureau"/>
    <s v="Local Transport"/>
    <s v="Office"/>
    <n v="1000"/>
    <n v="1.7889087656529516"/>
    <n v="559"/>
    <s v="Agnes"/>
    <s v="01/009"/>
    <s v="EAGLE CI"/>
    <x v="2"/>
    <s v="Cote d'Ivoire"/>
  </r>
  <r>
    <x v="6"/>
    <s v="Achat de carte de credit Orange Facture n° OCI-ABMALL.006.003865"/>
    <s v="Telephone"/>
    <s v="Media"/>
    <n v="5000"/>
    <n v="8.9445438282647594"/>
    <n v="559"/>
    <s v="Maxime"/>
    <s v="01/008"/>
    <s v="EAGLE CI"/>
    <x v="0"/>
    <s v="Cote d'Ivoire"/>
  </r>
  <r>
    <x v="6"/>
    <s v="Achat de carte de credit Orange Facture n° OCI-ABMALL.006.003865"/>
    <s v="Telephone"/>
    <s v="Investigation"/>
    <n v="5000"/>
    <n v="8.9445438282647594"/>
    <n v="559"/>
    <s v="E15"/>
    <s v="01/008"/>
    <s v="EAGLE CI"/>
    <x v="1"/>
    <s v="Cote d'Ivoire"/>
  </r>
  <r>
    <x v="6"/>
    <s v="Achat de carte de credit Orange Facture n° OCI-ABMALL.006.003865"/>
    <s v="Telephone"/>
    <s v="Investigation"/>
    <n v="5000"/>
    <n v="8.9445438282647594"/>
    <n v="559"/>
    <s v="E77"/>
    <s v="01/008"/>
    <s v="EAGLE CI"/>
    <x v="1"/>
    <s v="Cote d'Ivoire"/>
  </r>
  <r>
    <x v="7"/>
    <s v="Achat de carte de credit Orange Facture n° OCI-ABMALL.006.003865"/>
    <s v="Telephone"/>
    <s v="Investigation"/>
    <n v="5000"/>
    <n v="8.9445438282647594"/>
    <n v="559"/>
    <s v="E87"/>
    <s v="01/008"/>
    <s v="EAGLE CI"/>
    <x v="1"/>
    <s v="Cote d'Ivoire"/>
  </r>
  <r>
    <x v="7"/>
    <s v="Bingerville -WCF"/>
    <s v="Local Transport"/>
    <s v="Office"/>
    <n v="5000"/>
    <n v="8.9445438282647594"/>
    <n v="559"/>
    <s v="Annick"/>
    <s v="01/010"/>
    <s v="EAGLE CI"/>
    <x v="2"/>
    <s v="Cote d'Ivoire"/>
  </r>
  <r>
    <x v="7"/>
    <s v="WCF-Bingerville"/>
    <s v="Local Transport"/>
    <s v="Office"/>
    <n v="5000"/>
    <n v="8.9445438282647594"/>
    <n v="559"/>
    <s v="Annick"/>
    <s v="01/010"/>
    <s v="EAGLE CI"/>
    <x v="2"/>
    <s v="Cote d'Ivoire"/>
  </r>
  <r>
    <x v="8"/>
    <s v="Agios du 31/12/2025 au 31/01/2026"/>
    <s v="Bank Fees"/>
    <s v="Office"/>
    <n v="4960"/>
    <n v="8.8729874776386399"/>
    <n v="559"/>
    <s v="SGBCI"/>
    <m/>
    <s v="EAGLE CI"/>
    <x v="2"/>
    <s v="Cote d'Ivoire"/>
  </r>
  <r>
    <x v="9"/>
    <s v="Bureau-Agence Western Union"/>
    <s v="Local Transport"/>
    <s v="Office"/>
    <n v="1000"/>
    <n v="1.81257930034439"/>
    <n v="551.70000000000005"/>
    <s v="Annick"/>
    <s v="02/003"/>
    <s v="EAGLE CI"/>
    <x v="0"/>
    <s v="Cote d'Ivoire"/>
  </r>
  <r>
    <x v="9"/>
    <s v="agence Wester Union- Bureau"/>
    <s v="Local Transport"/>
    <s v="Office"/>
    <n v="1500"/>
    <n v="2.7188689505165851"/>
    <n v="551.70000000000005"/>
    <s v="Annick"/>
    <s v="02/003"/>
    <s v="EAGLE CI"/>
    <x v="0"/>
    <s v="Cote d'Ivoire"/>
  </r>
  <r>
    <x v="9"/>
    <s v="Bureau-Agence Wester union"/>
    <s v="Local Transport"/>
    <s v="Office"/>
    <n v="2000"/>
    <n v="3.6251586006887799"/>
    <n v="551.70000000000005"/>
    <s v="Annick"/>
    <s v="02/011"/>
    <s v="EAGLE CI"/>
    <x v="0"/>
    <s v="Cote d'Ivoire"/>
  </r>
  <r>
    <x v="9"/>
    <s v="agence Wester Union- Bureau"/>
    <s v="Local Transport"/>
    <s v="Office"/>
    <n v="2000"/>
    <n v="3.6251586006887799"/>
    <n v="551.70000000000005"/>
    <s v="Annick"/>
    <s v="02/011"/>
    <s v="EAGLE CI"/>
    <x v="0"/>
    <s v="Cote d'Ivoire"/>
  </r>
  <r>
    <x v="9"/>
    <s v="Achat de carte de recharge Facture n°OCI-ABMALL.010.005140"/>
    <s v="Telephone"/>
    <s v="Office"/>
    <n v="5000"/>
    <n v="9.0628965017219496"/>
    <n v="551.70000000000005"/>
    <s v="Annick"/>
    <s v="02/001"/>
    <s v="EAGLE CI"/>
    <x v="0"/>
    <s v="Cote d'Ivoire"/>
  </r>
  <r>
    <x v="9"/>
    <s v="Achat de carte de recharge Facture n°OCI-ABMALL.010.005140"/>
    <s v="Telephone"/>
    <s v="Management"/>
    <n v="5000"/>
    <n v="9.0628965017219496"/>
    <n v="551.70000000000005"/>
    <s v="Jean Jacques"/>
    <s v="02/001"/>
    <s v="EAGLE CI"/>
    <x v="0"/>
    <s v="Cote d'Ivoire"/>
  </r>
  <r>
    <x v="9"/>
    <s v="Achat de carte de recharge Facture n°OCI-ABMALL.010.005140"/>
    <s v="Telephone"/>
    <s v="Investigation"/>
    <n v="5000"/>
    <n v="9.0628965017219496"/>
    <n v="551.70000000000005"/>
    <s v="E04"/>
    <s v="02/001"/>
    <s v="EAGLE CI"/>
    <x v="1"/>
    <s v="Cote d'Ivoire"/>
  </r>
  <r>
    <x v="9"/>
    <s v="Achat de carte de recharge Facture n°OCI-ABMALL.010.005140"/>
    <s v="Telephone"/>
    <s v="Legal"/>
    <n v="5000"/>
    <n v="9.0628965017219496"/>
    <n v="551.70000000000005"/>
    <s v="Roxane"/>
    <s v="02/001"/>
    <s v="EAGLE CI"/>
    <x v="0"/>
    <s v="Cote d'Ivoire"/>
  </r>
  <r>
    <x v="9"/>
    <s v="Bureau- Agence Orange "/>
    <s v="Local Transport"/>
    <s v="Office"/>
    <n v="1000"/>
    <n v="1.81257930034439"/>
    <n v="551.70000000000005"/>
    <s v="Agnes"/>
    <s v="02/002"/>
    <s v="EAGLE CI"/>
    <x v="0"/>
    <s v="Cote d'Ivoire"/>
  </r>
  <r>
    <x v="9"/>
    <s v="Agence Orange - Bureau"/>
    <s v="Local Transport"/>
    <s v="Office"/>
    <n v="1000"/>
    <n v="1.81257930034439"/>
    <n v="551.70000000000005"/>
    <s v="Agnes"/>
    <s v="02/002"/>
    <s v="EAGLE CI"/>
    <x v="0"/>
    <s v="Cote d'Ivoire"/>
  </r>
  <r>
    <x v="9"/>
    <s v="Achat electricité bureau "/>
    <s v="Rent &amp; Utilities"/>
    <s v="Office"/>
    <n v="10000"/>
    <n v="18.125793003443899"/>
    <n v="551.70000000000005"/>
    <s v="Agnes"/>
    <s v="02/004"/>
    <s v="EAGLE CI"/>
    <x v="0"/>
    <s v="Cote d'Ivoire"/>
  </r>
  <r>
    <x v="9"/>
    <s v="Achat de carte de recharge Facture n°OCI-ABMALL.010.005140"/>
    <s v="Telephone"/>
    <s v="Office"/>
    <n v="5000"/>
    <n v="9.0628965017219496"/>
    <n v="551.70000000000005"/>
    <s v="Agnes"/>
    <s v="02/001"/>
    <s v="EAGLE CI"/>
    <x v="0"/>
    <s v="Cote d'Ivoire"/>
  </r>
  <r>
    <x v="9"/>
    <s v="Achat de carte de recharge Facture n°OCI-ABMALL.010.005140"/>
    <s v="Telephone"/>
    <s v="Investigation"/>
    <n v="5000"/>
    <n v="9.0628965017219496"/>
    <n v="551.70000000000005"/>
    <s v="E15"/>
    <s v="02/001"/>
    <s v="EAGLE CI"/>
    <x v="1"/>
    <s v="Cote d'Ivoire"/>
  </r>
  <r>
    <x v="9"/>
    <s v="Achat de carte de recharge Facture n°OCI-ABMALL.010.005140"/>
    <s v="Telephone"/>
    <s v="Investigation"/>
    <n v="5000"/>
    <n v="9.0628965017219496"/>
    <n v="551.70000000000005"/>
    <s v="E77"/>
    <s v="02/001"/>
    <s v="EAGLE CI"/>
    <x v="1"/>
    <s v="Cote d'Ivoire"/>
  </r>
  <r>
    <x v="9"/>
    <s v="Achat de carte de recharge Facture n°OCI-ABMALL.010.005140"/>
    <s v="Telephone"/>
    <s v="Investigation"/>
    <n v="5000"/>
    <n v="9.0628965017219496"/>
    <n v="551.70000000000005"/>
    <s v="E87"/>
    <s v="02/001"/>
    <s v="EAGLE CI"/>
    <x v="1"/>
    <s v="Cote d'Ivoire"/>
  </r>
  <r>
    <x v="9"/>
    <s v="Achat de carte de recharge Facture n°OCI-ABMALL.010.005140"/>
    <s v="Telephone"/>
    <s v="Media"/>
    <n v="5000"/>
    <n v="9.0628965017219496"/>
    <n v="551.70000000000005"/>
    <s v="Maxime"/>
    <s v="02/001"/>
    <s v="EAGLE CI"/>
    <x v="0"/>
    <s v="Cote d'Ivoire"/>
  </r>
  <r>
    <x v="10"/>
    <s v="Frais de nettoyage jardinier bureau"/>
    <s v="Services"/>
    <s v="Office"/>
    <n v="5000"/>
    <n v="9.0628965017219496"/>
    <n v="551.70000000000005"/>
    <s v="Agnes"/>
    <s v="02/005"/>
    <s v="EAGLE CI"/>
    <x v="0"/>
    <s v="Cote d'Ivoire"/>
  </r>
  <r>
    <x v="10"/>
    <s v="Mission 1:domicile-   adjame"/>
    <s v="Local Transport"/>
    <s v="Investigation"/>
    <n v="5000"/>
    <n v="9.0628965017219496"/>
    <n v="551.70000000000005"/>
    <s v="E77"/>
    <s v="02/008"/>
    <s v="EAGLE CI"/>
    <x v="1"/>
    <s v="Cote d'Ivoire"/>
  </r>
  <r>
    <x v="10"/>
    <s v="Mission 1:nourriture"/>
    <s v="Travel Subsistence "/>
    <s v="Investigation"/>
    <n v="5000"/>
    <n v="9.0628965017219496"/>
    <n v="551.70000000000005"/>
    <s v="E77"/>
    <s v="02/008"/>
    <s v="EAGLE CI"/>
    <x v="1"/>
    <s v="Cote d'Ivoire"/>
  </r>
  <r>
    <x v="10"/>
    <s v="Mission 1:abidjan-jacqueville"/>
    <s v="Local Transport"/>
    <s v="Investigation"/>
    <n v="1500"/>
    <n v="2.7188689505165851"/>
    <n v="551.70000000000005"/>
    <s v="E77"/>
    <s v="02/008"/>
    <s v="EAGLE CI"/>
    <x v="1"/>
    <s v="Cote d'Ivoire"/>
  </r>
  <r>
    <x v="10"/>
    <s v="Mission 1:gare-marche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marche-bikor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bikor-fin goudron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fin goudron-marche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marche-grand jacque"/>
    <s v="Local Transport"/>
    <s v="Investigation"/>
    <n v="3000"/>
    <n v="5.4377379010331701"/>
    <n v="551.70000000000005"/>
    <s v="E77"/>
    <s v="02/008"/>
    <s v="EAGLE CI"/>
    <x v="1"/>
    <s v="Cote d'Ivoire"/>
  </r>
  <r>
    <x v="10"/>
    <s v="Mission 1: boutique-plage"/>
    <s v="Local Transport"/>
    <s v="Investigation"/>
    <n v="300"/>
    <n v="0.54377379010331695"/>
    <n v="551.70000000000005"/>
    <s v="E77"/>
    <s v="02/008"/>
    <s v="EAGLE CI"/>
    <x v="1"/>
    <s v="Cote d'Ivoire"/>
  </r>
  <r>
    <x v="10"/>
    <s v="Mission 1:plage-boutique"/>
    <s v="Local Transport"/>
    <s v="Investigation"/>
    <n v="300"/>
    <n v="0.54377379010331695"/>
    <n v="551.70000000000005"/>
    <s v="E77"/>
    <s v="02/008"/>
    <s v="EAGLE CI"/>
    <x v="1"/>
    <s v="Cote d'Ivoire"/>
  </r>
  <r>
    <x v="10"/>
    <s v="Mission 1:grand jacque-jacqueville"/>
    <s v="Local Transport"/>
    <s v="Investigation"/>
    <n v="3000"/>
    <n v="5.4377379010331701"/>
    <n v="551.70000000000005"/>
    <s v="E77"/>
    <s v="02/008"/>
    <s v="EAGLE CI"/>
    <x v="1"/>
    <s v="Cote d'Ivoire"/>
  </r>
  <r>
    <x v="10"/>
    <s v="Mission 1:marche-gare abidjan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jacqueville-abidjan"/>
    <s v="Local Transport"/>
    <s v="Investigation"/>
    <n v="1500"/>
    <n v="2.7188689505165851"/>
    <n v="551.70000000000005"/>
    <s v="E77"/>
    <s v="02/008"/>
    <s v="EAGLE CI"/>
    <x v="1"/>
    <s v="Cote d'Ivoire"/>
  </r>
  <r>
    <x v="10"/>
    <s v="Mission 1:yopougon-domicile"/>
    <s v="Local Transport"/>
    <s v="Investigation"/>
    <n v="55000"/>
    <n v="99.691861518941451"/>
    <n v="551.70000000000005"/>
    <s v="E77"/>
    <s v="02/008"/>
    <s v="EAGLE CI"/>
    <x v="1"/>
    <s v="Cote d'Ivoire"/>
  </r>
  <r>
    <x v="10"/>
    <s v="Mission 1:Achat de nourriture pour cible"/>
    <s v="Trust Building"/>
    <s v="Investigation"/>
    <n v="5500"/>
    <n v="9.969186151894144"/>
    <n v="551.70000000000005"/>
    <s v="E77"/>
    <s v="02/008"/>
    <s v="EAGLE CI"/>
    <x v="1"/>
    <s v="Cote d'Ivoire"/>
  </r>
  <r>
    <x v="10"/>
    <s v="Mission01:domicle-gare"/>
    <s v="Local Transport"/>
    <s v="Investigation"/>
    <n v="6000"/>
    <n v="10.87547580206634"/>
    <n v="551.70000000000005"/>
    <s v="E87"/>
    <s v="02/009"/>
    <s v="EAGLE CI"/>
    <x v="1"/>
    <s v="Cote d'Ivoire"/>
  </r>
  <r>
    <x v="10"/>
    <s v="Mission01:abidjan - gagnoa"/>
    <s v="Intercity Transport"/>
    <s v="Investigation"/>
    <n v="3500"/>
    <n v="6.3440275512053645"/>
    <n v="551.70000000000005"/>
    <s v="E87"/>
    <s v="02/009"/>
    <s v="EAGLE CI"/>
    <x v="1"/>
    <s v="Cote d'Ivoire"/>
  </r>
  <r>
    <x v="10"/>
    <s v="Mission01: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0"/>
    <s v="Mission01:Hotel"/>
    <s v="Travel Subsistence "/>
    <s v="Investigation"/>
    <n v="13000"/>
    <n v="23.563530904477069"/>
    <n v="551.70000000000005"/>
    <s v="E87"/>
    <s v="02/009"/>
    <s v="EAGLE CI"/>
    <x v="1"/>
    <s v="Cote d'Ivoire"/>
  </r>
  <r>
    <x v="10"/>
    <s v="Mission01:transport local"/>
    <s v="Local Transport"/>
    <s v="Investigation"/>
    <n v="2000"/>
    <n v="3.6251586006887799"/>
    <n v="551.70000000000005"/>
    <s v="E87"/>
    <s v="02/009"/>
    <s v="EAGLE CI"/>
    <x v="1"/>
    <s v="Cote d'Ivoire"/>
  </r>
  <r>
    <x v="10"/>
    <s v="Mission01:Achat de boisson pour cible"/>
    <s v="Trust Building"/>
    <s v="Investigation"/>
    <n v="3000"/>
    <n v="5.4377379010331701"/>
    <n v="551.70000000000005"/>
    <s v="E87"/>
    <s v="02/009"/>
    <s v="EAGLE CI"/>
    <x v="1"/>
    <s v="Cote d'Ivoire"/>
  </r>
  <r>
    <x v="11"/>
    <s v="Mission:1 Domicile-Gare"/>
    <s v="Local Transport"/>
    <s v="Investigation"/>
    <n v="6000"/>
    <n v="10.87547580206634"/>
    <n v="551.70000000000005"/>
    <s v="E04"/>
    <s v="02/006"/>
    <s v="EAGLE CI"/>
    <x v="1"/>
    <s v="Cote d'Ivoire"/>
  </r>
  <r>
    <x v="11"/>
    <s v="Mission:1 Abj-Tiassale"/>
    <s v="Intercity Transport"/>
    <s v="Investigation"/>
    <n v="2500"/>
    <n v="4.5314482508609748"/>
    <n v="551.70000000000005"/>
    <s v="E04"/>
    <s v="02/006"/>
    <s v="EAGLE CI"/>
    <x v="1"/>
    <s v="Cote d'Ivoire"/>
  </r>
  <r>
    <x v="11"/>
    <s v="Mission:1 Gare-Hotel(course)"/>
    <s v="Local Transport"/>
    <s v="Investigation"/>
    <n v="2000"/>
    <n v="3.6251586006887799"/>
    <n v="551.70000000000005"/>
    <s v="E04"/>
    <s v="02/006"/>
    <s v="EAGLE CI"/>
    <x v="1"/>
    <s v="Cote d'Ivoire"/>
  </r>
  <r>
    <x v="11"/>
    <s v="Mission:Hotel"/>
    <s v="Travel Subsistence "/>
    <s v="Investigation"/>
    <n v="13000"/>
    <n v="23.563530904477069"/>
    <n v="551.70000000000005"/>
    <s v="E04"/>
    <s v="02/006"/>
    <s v="EAGLE CI"/>
    <x v="1"/>
    <s v="Cote d'Ivoire"/>
  </r>
  <r>
    <x v="11"/>
    <s v="Mission:1: Nourriture "/>
    <s v="Travel Subsistence "/>
    <s v="Investigation"/>
    <n v="5000"/>
    <n v="9.0628965017219496"/>
    <n v="551.70000000000005"/>
    <s v="E04"/>
    <s v="02/006"/>
    <s v="EAGLE CI"/>
    <x v="1"/>
    <s v="Cote d'Ivoire"/>
  </r>
  <r>
    <x v="11"/>
    <s v="Mission:1 Hotel-Grand Marché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 Grand Marche-Allocodrome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 Achat conso(cible)"/>
    <s v="Trust Building"/>
    <s v="Investigation"/>
    <n v="5000"/>
    <n v="9.0628965017219496"/>
    <n v="551.70000000000005"/>
    <s v="E04"/>
    <s v="02/006"/>
    <s v="EAGLE CI"/>
    <x v="1"/>
    <s v="Cote d'Ivoire"/>
  </r>
  <r>
    <x v="11"/>
    <s v="Mission:Frais carburant cible pour Bodo"/>
    <s v="Local Transport"/>
    <s v="Investigation"/>
    <n v="5000"/>
    <n v="9.0628965017219496"/>
    <n v="551.70000000000005"/>
    <s v="E04"/>
    <s v="02/006"/>
    <s v="EAGLE CI"/>
    <x v="1"/>
    <s v="Cote d'Ivoire"/>
  </r>
  <r>
    <x v="11"/>
    <s v="Mission:1 Mission:1 Allocidrome-Corridor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Corridor-Hotel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 Hotel-Resto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Resto-Hotel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 1 : Bingerville- Ndotré"/>
    <s v="Local Transport"/>
    <s v="Investigation"/>
    <n v="4000"/>
    <n v="7.2503172013775599"/>
    <n v="551.70000000000005"/>
    <s v="E15"/>
    <s v="02/007"/>
    <s v="EAGLE CI"/>
    <x v="1"/>
    <s v="Cote d'Ivoire"/>
  </r>
  <r>
    <x v="11"/>
    <s v="Mission 1 : Ndotré - domicile"/>
    <s v="Local Transport"/>
    <s v="Investigation"/>
    <n v="4000"/>
    <n v="7.2503172013775599"/>
    <n v="551.70000000000005"/>
    <s v="E15"/>
    <s v="02/007"/>
    <s v="EAGLE CI"/>
    <x v="1"/>
    <s v="Cote d'Ivoire"/>
  </r>
  <r>
    <x v="11"/>
    <s v="Mission 1 : Achat de Boisson pour cible"/>
    <s v="Trust Building"/>
    <s v="Investigation"/>
    <n v="2000"/>
    <n v="3.6251586006887799"/>
    <n v="551.70000000000005"/>
    <s v="E15"/>
    <s v="02/007"/>
    <s v="EAGLE CI"/>
    <x v="1"/>
    <s v="Cote d'Ivoire"/>
  </r>
  <r>
    <x v="11"/>
    <s v="Mission01:Hotel"/>
    <s v="Travel Subsistence "/>
    <s v="Investigation"/>
    <n v="13000"/>
    <n v="23.563530904477069"/>
    <n v="551.70000000000005"/>
    <s v="E87"/>
    <s v="02/009"/>
    <s v="EAGLE CI"/>
    <x v="1"/>
    <s v="Cote d'Ivoire"/>
  </r>
  <r>
    <x v="11"/>
    <s v="Mission 01 : 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1"/>
    <s v="Mission01:transport  local"/>
    <s v="Local Transport"/>
    <s v="Investigation"/>
    <n v="2000"/>
    <n v="3.6251586006887799"/>
    <n v="551.70000000000005"/>
    <s v="E87"/>
    <s v="02/009"/>
    <s v="EAGLE CI"/>
    <x v="1"/>
    <s v="Cote d'Ivoire"/>
  </r>
  <r>
    <x v="11"/>
    <s v="Mission01:gagnoa-Lakota"/>
    <s v="Local Transport"/>
    <s v="Investigation"/>
    <n v="2000"/>
    <n v="3.6251586006887799"/>
    <n v="551.70000000000005"/>
    <s v="E87"/>
    <s v="02/009"/>
    <s v="EAGLE CI"/>
    <x v="1"/>
    <s v="Cote d'Ivoire"/>
  </r>
  <r>
    <x v="11"/>
    <s v="Mission01:Achat de boisson pour cible"/>
    <s v="Trust Building"/>
    <s v="Investigation"/>
    <n v="3000"/>
    <n v="5.4377379010331701"/>
    <n v="551.70000000000005"/>
    <s v="E87"/>
    <s v="02/009"/>
    <s v="EAGLE CI"/>
    <x v="1"/>
    <s v="Cote d'Ivoire"/>
  </r>
  <r>
    <x v="12"/>
    <s v="Frais d'envoi de fond aux enqueteurs"/>
    <s v="Transfer Fees"/>
    <s v="Office"/>
    <n v="1455"/>
    <n v="2.6373028820010873"/>
    <n v="551.70000000000005"/>
    <s v="Annick"/>
    <s v="02/010"/>
    <s v="EAGLE CI"/>
    <x v="0"/>
    <s v="Cote d'Ivoire"/>
  </r>
  <r>
    <x v="12"/>
    <s v="Frais d'envoi de fond aux enqueteurs"/>
    <s v="Transfer Fees"/>
    <s v="Office"/>
    <n v="1350"/>
    <n v="2.4469820554649262"/>
    <n v="551.70000000000005"/>
    <s v="Annick"/>
    <s v="02/014"/>
    <s v="EAGLE CI"/>
    <x v="0"/>
    <s v="Cote d'Ivoire"/>
  </r>
  <r>
    <x v="12"/>
    <s v="Mission:1 Hotel-Corridor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Tiassale-carrefour bodo"/>
    <s v="Local Transport"/>
    <s v="Investigation"/>
    <n v="2000"/>
    <n v="3.6251586006887799"/>
    <n v="551.70000000000005"/>
    <s v="E04"/>
    <s v="02/006"/>
    <s v="EAGLE CI"/>
    <x v="1"/>
    <s v="Cote d'Ivoire"/>
  </r>
  <r>
    <x v="12"/>
    <s v="Mission:1 Carrefour bodo-Campement"/>
    <s v="Local Transport"/>
    <s v="Investigation"/>
    <n v="1000"/>
    <n v="1.81257930034439"/>
    <n v="551.70000000000005"/>
    <s v="E04"/>
    <s v="02/006"/>
    <s v="EAGLE CI"/>
    <x v="1"/>
    <s v="Cote d'Ivoire"/>
  </r>
  <r>
    <x v="12"/>
    <s v="Mission:1 Achat de nourriture pour cible"/>
    <s v="Trust Building"/>
    <s v="Investigation"/>
    <n v="5000"/>
    <n v="9.0628965017219496"/>
    <n v="551.70000000000005"/>
    <s v="E04"/>
    <s v="02/006"/>
    <s v="EAGLE CI"/>
    <x v="1"/>
    <s v="Cote d'Ivoire"/>
  </r>
  <r>
    <x v="12"/>
    <s v="Mission:1 Crédit appel cible"/>
    <s v="Trust Building"/>
    <s v="Investigation"/>
    <n v="2000"/>
    <n v="3.6251586006887799"/>
    <n v="551.70000000000005"/>
    <s v="E04"/>
    <s v="02/006"/>
    <s v="EAGLE CI"/>
    <x v="1"/>
    <s v="Cote d'Ivoire"/>
  </r>
  <r>
    <x v="12"/>
    <s v="Mission:1 Campement-carrefour bodo"/>
    <s v="Local Transport"/>
    <s v="Investigation"/>
    <n v="1000"/>
    <n v="1.81257930034439"/>
    <n v="551.70000000000005"/>
    <s v="E04"/>
    <s v="02/006"/>
    <s v="EAGLE CI"/>
    <x v="1"/>
    <s v="Cote d'Ivoire"/>
  </r>
  <r>
    <x v="12"/>
    <s v="Mission:1 Bodo-Tiassale"/>
    <s v="Local Transport"/>
    <s v="Investigation"/>
    <n v="2000"/>
    <n v="3.6251586006887799"/>
    <n v="551.70000000000005"/>
    <s v="E04"/>
    <s v="02/006"/>
    <s v="EAGLE CI"/>
    <x v="1"/>
    <s v="Cote d'Ivoire"/>
  </r>
  <r>
    <x v="12"/>
    <s v="Mission:1 Corridor Tiassale-Hotel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Hotel"/>
    <s v="Travel Subsistence "/>
    <s v="Investigation"/>
    <n v="13000"/>
    <n v="23.563530904477069"/>
    <n v="551.70000000000005"/>
    <s v="E04"/>
    <s v="02/006"/>
    <s v="EAGLE CI"/>
    <x v="1"/>
    <s v="Cote d'Ivoire"/>
  </r>
  <r>
    <x v="12"/>
    <s v="Mission:1 Nourriture "/>
    <s v="Travel Subsistence "/>
    <s v="Investigation"/>
    <n v="5000"/>
    <n v="9.0628965017219496"/>
    <n v="551.70000000000005"/>
    <s v="E04"/>
    <s v="02/006"/>
    <s v="EAGLE CI"/>
    <x v="1"/>
    <s v="Cote d'Ivoire"/>
  </r>
  <r>
    <x v="12"/>
    <s v="Mission:1 Hotel Grd-Marche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Grand marché- commerce 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Commerce-Hotel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Hotel-Resto 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Resto-Hotel 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 2 : Bingerville - Gesco"/>
    <s v="Local Transport"/>
    <s v="Investigation"/>
    <n v="4000"/>
    <n v="7.2503172013775599"/>
    <n v="551.70000000000005"/>
    <s v="E15"/>
    <s v="02/013"/>
    <s v="EAGLE CI"/>
    <x v="1"/>
    <s v="Cote d'Ivoire"/>
  </r>
  <r>
    <x v="12"/>
    <s v="Mission 2 : Gesco - domicile"/>
    <s v="Local Transport"/>
    <s v="Investigation"/>
    <n v="4000"/>
    <n v="7.2503172013775599"/>
    <n v="551.70000000000005"/>
    <s v="E15"/>
    <s v="02/013"/>
    <s v="EAGLE CI"/>
    <x v="1"/>
    <s v="Cote d'Ivoire"/>
  </r>
  <r>
    <x v="12"/>
    <s v="Mission 1 : Achat de Boisson pour cible"/>
    <s v="Trust Building"/>
    <s v="Investigation"/>
    <n v="2000"/>
    <n v="3.6251586006887799"/>
    <n v="551.70000000000005"/>
    <s v="E15"/>
    <s v="02/013"/>
    <s v="EAGLE CI"/>
    <x v="1"/>
    <s v="Cote d'Ivoire"/>
  </r>
  <r>
    <x v="12"/>
    <s v="Mission 2: Domicile -adjame "/>
    <s v="Local Transport"/>
    <s v="Investigation"/>
    <n v="5500"/>
    <n v="9.969186151894144"/>
    <n v="551.70000000000005"/>
    <s v="E77"/>
    <s v="02/012"/>
    <s v="EAGLE CI"/>
    <x v="1"/>
    <s v="Cote d'Ivoire"/>
  </r>
  <r>
    <x v="12"/>
    <s v="Mission 2: nourriture "/>
    <s v="Travel Subsistence "/>
    <s v="Investigation"/>
    <n v="5000"/>
    <n v="9.0628965017219496"/>
    <n v="551.70000000000005"/>
    <s v="E77"/>
    <s v="02/012"/>
    <s v="EAGLE CI"/>
    <x v="1"/>
    <s v="Cote d'Ivoire"/>
  </r>
  <r>
    <x v="12"/>
    <s v="Mission2:abobo-alepe"/>
    <s v="Local Transport"/>
    <s v="Investigation"/>
    <n v="1500"/>
    <n v="2.7188689505165851"/>
    <n v="551.70000000000005"/>
    <s v="E77"/>
    <s v="02/012"/>
    <s v="EAGLE CI"/>
    <x v="1"/>
    <s v="Cote d'Ivoire"/>
  </r>
  <r>
    <x v="12"/>
    <s v="Mission 2: gare-marche"/>
    <s v="Local Transport"/>
    <s v="Investigation"/>
    <n v="7000"/>
    <n v="12.688055102410729"/>
    <n v="551.70000000000005"/>
    <s v="E77"/>
    <s v="02/012"/>
    <s v="EAGLE CI"/>
    <x v="1"/>
    <s v="Cote d'Ivoire"/>
  </r>
  <r>
    <x v="12"/>
    <s v="Mission 2: marche-residentiel"/>
    <s v="Local Transport"/>
    <s v="Investigation"/>
    <n v="1000"/>
    <n v="1.81257930034439"/>
    <n v="551.70000000000005"/>
    <s v="E77"/>
    <s v="02/012"/>
    <s v="EAGLE CI"/>
    <x v="1"/>
    <s v="Cote d'Ivoire"/>
  </r>
  <r>
    <x v="12"/>
    <s v="Mission 2: residentiel -gare ator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 gare ator-residentiel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 residentiel-gare moto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 gare moto-gare abidjan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alepe-abidjan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abobo-domicile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Achat de nourriture pour cible"/>
    <s v="Trust Building"/>
    <s v="Investigation"/>
    <n v="3500"/>
    <n v="6.3440275512053645"/>
    <n v="551.70000000000005"/>
    <s v="E77"/>
    <s v="02/012"/>
    <s v="EAGLE CI"/>
    <x v="1"/>
    <s v="Cote d'Ivoire"/>
  </r>
  <r>
    <x v="12"/>
    <s v="Mission01: Hotel"/>
    <s v="Travel Subsistence "/>
    <s v="Investigation"/>
    <n v="13000"/>
    <n v="23.563530904477069"/>
    <n v="551.70000000000005"/>
    <s v="E87"/>
    <s v="02/009"/>
    <s v="EAGLE CI"/>
    <x v="1"/>
    <s v="Cote d'Ivoire"/>
  </r>
  <r>
    <x v="12"/>
    <s v="Mission01: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2"/>
    <s v="Mission 01 : Transport local"/>
    <s v="Local Transport"/>
    <s v="Investigation"/>
    <n v="2000"/>
    <n v="3.6251586006887799"/>
    <n v="551.70000000000005"/>
    <s v="E87"/>
    <s v="02/009"/>
    <s v="EAGLE CI"/>
    <x v="1"/>
    <s v="Cote d'Ivoire"/>
  </r>
  <r>
    <x v="13"/>
    <s v="Mission:1 Hotel-Gare(course)"/>
    <s v="Local Transport"/>
    <s v="Investigation"/>
    <n v="1000"/>
    <n v="1.81257930034439"/>
    <n v="551.70000000000005"/>
    <s v="E04"/>
    <s v="02/006"/>
    <s v="EAGLE CI"/>
    <x v="1"/>
    <s v="Cote d'Ivoire"/>
  </r>
  <r>
    <x v="13"/>
    <s v="Mission:1 Tiassale-Abjan"/>
    <s v="Intercity Transport"/>
    <s v="Investigation"/>
    <n v="2500"/>
    <n v="4.5314482508609748"/>
    <n v="551.70000000000005"/>
    <s v="E04"/>
    <s v="02/006"/>
    <s v="EAGLE CI"/>
    <x v="1"/>
    <s v="Cote d'Ivoire"/>
  </r>
  <r>
    <x v="13"/>
    <s v="Mission:1 Nourriture "/>
    <s v="Travel Subsistence "/>
    <s v="Investigation"/>
    <n v="5000"/>
    <n v="9.0628965017219496"/>
    <n v="551.70000000000005"/>
    <s v="E04"/>
    <s v="02/006"/>
    <s v="EAGLE CI"/>
    <x v="1"/>
    <s v="Cote d'Ivoire"/>
  </r>
  <r>
    <x v="13"/>
    <s v="Mission:1 Abj yop-Domicile"/>
    <s v="Local Transport"/>
    <s v="Investigation"/>
    <n v="6000"/>
    <n v="10.87547580206634"/>
    <n v="551.70000000000005"/>
    <s v="E04"/>
    <s v="02/006"/>
    <s v="EAGLE CI"/>
    <x v="1"/>
    <s v="Cote d'Ivoire"/>
  </r>
  <r>
    <x v="13"/>
    <s v="Mission01:GAgnoa-abidjan"/>
    <s v="Intercity Transport"/>
    <s v="Investigation"/>
    <n v="3500"/>
    <n v="6.3440275512053645"/>
    <n v="551.70000000000005"/>
    <s v="E87"/>
    <s v="02/009"/>
    <s v="EAGLE CI"/>
    <x v="1"/>
    <s v="Cote d'Ivoire"/>
  </r>
  <r>
    <x v="13"/>
    <s v="Mission01: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3"/>
    <s v="Mission01:gare-domicle"/>
    <s v="Local Transport"/>
    <s v="Investigation"/>
    <n v="7000"/>
    <n v="12.688055102410729"/>
    <n v="551.70000000000005"/>
    <s v="E87"/>
    <s v="02/009"/>
    <s v="EAGLE CI"/>
    <x v="1"/>
    <s v="Cote d'Ivoire"/>
  </r>
  <r>
    <x v="14"/>
    <s v="Achat de carte de recharge Facture n°OCI-ABMALL.030.005090"/>
    <s v="Telephone"/>
    <s v="Office"/>
    <n v="5000"/>
    <n v="9.0628965017219496"/>
    <n v="551.70000000000005"/>
    <s v="Annick"/>
    <s v="02/019"/>
    <s v="EAGLE CI"/>
    <x v="0"/>
    <s v="Cote d'Ivoire"/>
  </r>
  <r>
    <x v="14"/>
    <s v="Achat de carte de recharge Facture n°OCI-ABMALL.007.005167"/>
    <s v="Telephone"/>
    <s v="Management"/>
    <n v="5000"/>
    <n v="9.0628965017219496"/>
    <n v="551.70000000000005"/>
    <s v="Jean Jacques"/>
    <s v="02/019"/>
    <s v="EAGLE CI"/>
    <x v="0"/>
    <s v="Cote d'Ivoire"/>
  </r>
  <r>
    <x v="14"/>
    <s v="Achat de carte de recharge Facture n°OCI-ABMALL.007.005167"/>
    <s v="Telephone"/>
    <s v="Investigation"/>
    <n v="5000"/>
    <n v="9.0628965017219496"/>
    <n v="551.70000000000005"/>
    <s v="E04"/>
    <s v="02/019"/>
    <s v="EAGLE CI"/>
    <x v="1"/>
    <s v="Cote d'Ivoire"/>
  </r>
  <r>
    <x v="14"/>
    <s v="Achat de carte de recharge Facture n°OCI-ABMALL.007.005167"/>
    <s v="Telephone"/>
    <s v="Legal"/>
    <n v="5000"/>
    <n v="9.0628965017219496"/>
    <n v="551.70000000000005"/>
    <s v="Roxane"/>
    <s v="02/019"/>
    <s v="EAGLE CI"/>
    <x v="0"/>
    <s v="Cote d'Ivoire"/>
  </r>
  <r>
    <x v="14"/>
    <s v="Bureau- Agence Orange "/>
    <s v="Local Transport"/>
    <s v="Office"/>
    <n v="1000"/>
    <n v="1.81257930034439"/>
    <n v="551.70000000000005"/>
    <s v="Agnes"/>
    <s v="02/020"/>
    <s v="EAGLE CI"/>
    <x v="0"/>
    <s v="Cote d'Ivoire"/>
  </r>
  <r>
    <x v="14"/>
    <s v="Agence Orange - Bureau"/>
    <s v="Local Transport"/>
    <s v="Office"/>
    <n v="1000"/>
    <n v="1.81257930034439"/>
    <n v="551.70000000000005"/>
    <s v="Agnes"/>
    <s v="02/020"/>
    <s v="EAGLE CI"/>
    <x v="0"/>
    <s v="Cote d'Ivoire"/>
  </r>
  <r>
    <x v="14"/>
    <s v="Achat de carte de recharge Facture n°OCI-ABMALL.007.005167"/>
    <s v="Telephone"/>
    <s v="Office"/>
    <n v="5000"/>
    <n v="9.0628965017219496"/>
    <n v="551.70000000000005"/>
    <s v="Agnes"/>
    <s v="02/019"/>
    <s v="EAGLE CI"/>
    <x v="0"/>
    <s v="Cote d'Ivoire"/>
  </r>
  <r>
    <x v="14"/>
    <s v="Achat de carte de recharge Facture n°OCI-ABMALL.007.005167"/>
    <s v="Telephone"/>
    <s v="Investigation"/>
    <n v="5000"/>
    <n v="9.0628965017219496"/>
    <n v="551.70000000000005"/>
    <s v="E15"/>
    <s v="02/019"/>
    <s v="EAGLE CI"/>
    <x v="1"/>
    <s v="Cote d'Ivoire"/>
  </r>
  <r>
    <x v="14"/>
    <s v="Achat de carte de recharge Facture n°OCI-ABMALL.007.005167"/>
    <s v="Telephone"/>
    <s v="Investigation"/>
    <n v="5000"/>
    <n v="9.0628965017219496"/>
    <n v="551.70000000000005"/>
    <s v="E77"/>
    <s v="02/019"/>
    <s v="EAGLE CI"/>
    <x v="1"/>
    <s v="Cote d'Ivoire"/>
  </r>
  <r>
    <x v="14"/>
    <s v="Achat de carte de recharge Facture n°OCI-ABMALL.007.005167"/>
    <s v="Telephone"/>
    <s v="Investigation"/>
    <n v="5000"/>
    <n v="9.0628965017219496"/>
    <n v="551.70000000000005"/>
    <s v="E87"/>
    <s v="02/019"/>
    <s v="EAGLE CI"/>
    <x v="1"/>
    <s v="Cote d'Ivoire"/>
  </r>
  <r>
    <x v="14"/>
    <s v="Achat de carte de recharge Facture n°OCI-ABMALL.030.005090"/>
    <s v="Telephone"/>
    <s v="Media"/>
    <n v="5000"/>
    <n v="9.0628965017219496"/>
    <n v="551.70000000000005"/>
    <s v="Maxime"/>
    <s v="02/019"/>
    <s v="EAGLE CI"/>
    <x v="0"/>
    <s v="Cote d'Ivoire"/>
  </r>
  <r>
    <x v="15"/>
    <s v="Mission:2 Domicile-Gare"/>
    <s v="Local Transport"/>
    <s v="Investigation"/>
    <n v="6000"/>
    <n v="10.87547580206634"/>
    <n v="551.70000000000005"/>
    <s v="E04"/>
    <s v="02/015"/>
    <s v="EAGLE CI"/>
    <x v="1"/>
    <s v="Cote d'Ivoire"/>
  </r>
  <r>
    <x v="15"/>
    <s v="Mission:2 Abidjan-Daoukro"/>
    <s v="Intercity Transport"/>
    <s v="Investigation"/>
    <n v="4000"/>
    <n v="7.2503172013775599"/>
    <n v="551.70000000000005"/>
    <s v="E04"/>
    <s v="02/015"/>
    <s v="EAGLE CI"/>
    <x v="1"/>
    <s v="Cote d'Ivoire"/>
  </r>
  <r>
    <x v="15"/>
    <s v="Mission:2 Gare-Hotel(course)"/>
    <s v="Local Transport"/>
    <s v="Investigation"/>
    <n v="2000"/>
    <n v="3.6251586006887799"/>
    <n v="551.70000000000005"/>
    <s v="E04"/>
    <s v="02/015"/>
    <s v="EAGLE CI"/>
    <x v="1"/>
    <s v="Cote d'Ivoire"/>
  </r>
  <r>
    <x v="15"/>
    <s v="Mission:2 Hôtel "/>
    <s v="Travel Subsistence "/>
    <s v="Investigation"/>
    <n v="13000"/>
    <n v="23.563530904477069"/>
    <n v="551.70000000000005"/>
    <s v="E04"/>
    <s v="02/015"/>
    <s v="EAGLE CI"/>
    <x v="1"/>
    <s v="Cote d'Ivoire"/>
  </r>
  <r>
    <x v="15"/>
    <s v="Mission:2 Nourriture "/>
    <s v="Travel Subsistence "/>
    <s v="Investigation"/>
    <n v="5000"/>
    <n v="9.0628965017219496"/>
    <n v="551.70000000000005"/>
    <s v="E04"/>
    <s v="02/015"/>
    <s v="EAGLE CI"/>
    <x v="1"/>
    <s v="Cote d'Ivoire"/>
  </r>
  <r>
    <x v="15"/>
    <s v="Mission:2 Hotel-Gare Samanza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:2 Gare Samanza-Hotel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:2 Hotel-Resto 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:2 Resto-Hotel 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 3 : domicile - gare"/>
    <s v="Local Transport"/>
    <s v="Investigation"/>
    <n v="8000"/>
    <n v="14.50063440275512"/>
    <n v="551.70000000000005"/>
    <s v="E15"/>
    <s v="02/016"/>
    <s v="EAGLE CI"/>
    <x v="1"/>
    <s v="Cote d'Ivoire"/>
  </r>
  <r>
    <x v="15"/>
    <s v="Mission 3 : Abidjan - Toulepleu"/>
    <s v="Local Transport"/>
    <s v="Investigation"/>
    <n v="10000"/>
    <n v="18.125793003443899"/>
    <n v="551.70000000000005"/>
    <s v="E15"/>
    <s v="02/016"/>
    <s v="EAGLE CI"/>
    <x v="1"/>
    <s v="Cote d'Ivoire"/>
  </r>
  <r>
    <x v="15"/>
    <s v="Mission 3 : gare - hotel"/>
    <s v="Local Transport"/>
    <s v="Investigation"/>
    <n v="1000"/>
    <n v="1.81257930034439"/>
    <n v="551.70000000000005"/>
    <s v="E15"/>
    <s v="02/016"/>
    <s v="EAGLE CI"/>
    <x v="1"/>
    <s v="Cote d'Ivoire"/>
  </r>
  <r>
    <x v="15"/>
    <s v="Mission 3 : hotel - restaurant"/>
    <s v="Local Transport"/>
    <s v="Investigation"/>
    <n v="300"/>
    <n v="0.54377379010331695"/>
    <n v="551.70000000000005"/>
    <s v="E15"/>
    <s v="02/016"/>
    <s v="EAGLE CI"/>
    <x v="1"/>
    <s v="Cote d'Ivoire"/>
  </r>
  <r>
    <x v="15"/>
    <s v="Mission 3 : restaurant - hotel"/>
    <s v="Local Transport"/>
    <s v="Investigation"/>
    <n v="300"/>
    <n v="0.54377379010331695"/>
    <n v="551.70000000000005"/>
    <s v="E15"/>
    <s v="02/016"/>
    <s v="EAGLE CI"/>
    <x v="1"/>
    <s v="Cote d'Ivoire"/>
  </r>
  <r>
    <x v="15"/>
    <s v="Mission 3 : hotel"/>
    <s v="Travel Subsistence "/>
    <s v="Investigation"/>
    <n v="13000"/>
    <n v="23.563530904477069"/>
    <n v="551.70000000000005"/>
    <s v="E15"/>
    <s v="02/016"/>
    <s v="EAGLE CI"/>
    <x v="1"/>
    <s v="Cote d'Ivoire"/>
  </r>
  <r>
    <x v="15"/>
    <s v="Mission 3 : Nourriture"/>
    <s v="Travel Subsistence "/>
    <s v="Investigation"/>
    <n v="5000"/>
    <n v="9.0628965017219496"/>
    <n v="551.70000000000005"/>
    <s v="E15"/>
    <s v="02/016"/>
    <s v="EAGLE CI"/>
    <x v="1"/>
    <s v="Cote d'Ivoire"/>
  </r>
  <r>
    <x v="15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5"/>
    <s v="Mission 3:domicile-fresco"/>
    <s v="Local Transport"/>
    <s v="Investigation"/>
    <n v="5000"/>
    <n v="9.0628965017219496"/>
    <n v="551.70000000000005"/>
    <s v="E77"/>
    <s v="02/018"/>
    <s v="EAGLE CI"/>
    <x v="1"/>
    <s v="Cote d'Ivoire"/>
  </r>
  <r>
    <x v="15"/>
    <s v="Mission 3:fresco-san pedro"/>
    <s v="Intercity Transport"/>
    <s v="Investigation"/>
    <n v="4000"/>
    <n v="7.2503172013775599"/>
    <n v="551.70000000000005"/>
    <s v="E77"/>
    <s v="02/018"/>
    <s v="EAGLE CI"/>
    <x v="1"/>
    <s v="Cote d'Ivoire"/>
  </r>
  <r>
    <x v="15"/>
    <s v="Mission 3:hotel"/>
    <s v="Travel Subsistence "/>
    <s v="Investigation"/>
    <n v="13000"/>
    <n v="23.563530904477069"/>
    <n v="551.70000000000005"/>
    <s v="E77"/>
    <s v="02/018"/>
    <s v="EAGLE CI"/>
    <x v="1"/>
    <s v="Cote d'Ivoire"/>
  </r>
  <r>
    <x v="15"/>
    <s v="Mission 3:gare-hotel"/>
    <s v="Local Transport"/>
    <s v="Investigation"/>
    <n v="1000"/>
    <n v="1.81257930034439"/>
    <n v="551.70000000000005"/>
    <s v="E77"/>
    <s v="02/018"/>
    <s v="EAGLE CI"/>
    <x v="1"/>
    <s v="Cote d'Ivoire"/>
  </r>
  <r>
    <x v="15"/>
    <s v="Mission 3:hotel-plage"/>
    <s v="Local Transport"/>
    <s v="Investigation"/>
    <n v="500"/>
    <n v="0.90628965017219498"/>
    <n v="551.70000000000005"/>
    <s v="E77"/>
    <s v="02/018"/>
    <s v="EAGLE CI"/>
    <x v="1"/>
    <s v="Cote d'Ivoire"/>
  </r>
  <r>
    <x v="15"/>
    <s v="Mission 3:plage-resto"/>
    <s v="Local Transport"/>
    <s v="Investigation"/>
    <n v="500"/>
    <n v="0.90628965017219498"/>
    <n v="551.70000000000005"/>
    <s v="E77"/>
    <s v="02/018"/>
    <s v="EAGLE CI"/>
    <x v="1"/>
    <s v="Cote d'Ivoire"/>
  </r>
  <r>
    <x v="15"/>
    <s v="Mission 3:resto-hotel"/>
    <s v="Local Transport"/>
    <s v="Investigation"/>
    <n v="500"/>
    <n v="0.90628965017219498"/>
    <n v="551.70000000000005"/>
    <s v="E77"/>
    <s v="02/018"/>
    <s v="EAGLE CI"/>
    <x v="1"/>
    <s v="Cote d'Ivoire"/>
  </r>
  <r>
    <x v="15"/>
    <s v="Mision02:domicle -gare "/>
    <s v="Local Transport"/>
    <s v="Investigation"/>
    <n v="6000"/>
    <n v="10.87547580206634"/>
    <n v="551.70000000000005"/>
    <s v="E87"/>
    <s v="02/017"/>
    <s v="EAGLE CI"/>
    <x v="1"/>
    <s v="Cote d'Ivoire"/>
  </r>
  <r>
    <x v="15"/>
    <s v="Mision02:Nourriture"/>
    <s v="Travel Subsistence "/>
    <s v="Investigation"/>
    <n v="5000"/>
    <n v="9.0628965017219496"/>
    <n v="551.70000000000005"/>
    <s v="E87"/>
    <s v="02/017"/>
    <s v="EAGLE CI"/>
    <x v="1"/>
    <s v="Cote d'Ivoire"/>
  </r>
  <r>
    <x v="15"/>
    <s v="Mision02:Abidjan-bouake"/>
    <s v="Intercity Transport"/>
    <s v="Investigation"/>
    <n v="7000"/>
    <n v="12.688055102410729"/>
    <n v="551.70000000000005"/>
    <s v="E87"/>
    <s v="02/017"/>
    <s v="EAGLE CI"/>
    <x v="1"/>
    <s v="Cote d'Ivoire"/>
  </r>
  <r>
    <x v="15"/>
    <s v="Mision02:Hotel"/>
    <s v="Travel Subsistence "/>
    <s v="Investigation"/>
    <n v="13000"/>
    <n v="23.563530904477069"/>
    <n v="551.70000000000005"/>
    <s v="E87"/>
    <s v="02/017"/>
    <s v="EAGLE CI"/>
    <x v="1"/>
    <s v="Cote d'Ivoire"/>
  </r>
  <r>
    <x v="15"/>
    <s v="Mision02: transport  local "/>
    <s v="Local Transport"/>
    <s v="Investigation"/>
    <n v="2000"/>
    <n v="3.6251586006887799"/>
    <n v="551.70000000000005"/>
    <s v="E87"/>
    <s v="02/017"/>
    <s v="EAGLE CI"/>
    <x v="1"/>
    <s v="Cote d'Ivoire"/>
  </r>
  <r>
    <x v="15"/>
    <s v="Mision02:Achat de nourriture pour cible"/>
    <s v="Trust Building"/>
    <s v="Investigation"/>
    <n v="3000"/>
    <n v="5.4377379010331701"/>
    <n v="551.70000000000005"/>
    <s v="E87"/>
    <s v="02/017"/>
    <s v="EAGLE CI"/>
    <x v="1"/>
    <s v="Cote d'Ivoire"/>
  </r>
  <r>
    <x v="16"/>
    <s v="Mission:2 Hotel-Gare"/>
    <s v="Local Transport"/>
    <s v="Investigation"/>
    <n v="500"/>
    <n v="0.90628965017219498"/>
    <n v="551.70000000000005"/>
    <s v="E04"/>
    <s v="02/015"/>
    <s v="EAGLE CI"/>
    <x v="1"/>
    <s v="Cote d'Ivoire"/>
  </r>
  <r>
    <x v="16"/>
    <s v="Mission:2 Daoukro-Takimassou"/>
    <s v="Local Transport"/>
    <s v="Investigation"/>
    <n v="4000"/>
    <n v="7.2503172013775599"/>
    <n v="551.70000000000005"/>
    <s v="E04"/>
    <s v="02/015"/>
    <s v="EAGLE CI"/>
    <x v="1"/>
    <s v="Cote d'Ivoire"/>
  </r>
  <r>
    <x v="16"/>
    <s v="Mission:2 Katimanssou-Samanza(moto)"/>
    <s v="Local Transport"/>
    <s v="Investigation"/>
    <n v="3000"/>
    <n v="5.4377379010331701"/>
    <n v="551.70000000000005"/>
    <s v="E04"/>
    <s v="02/015"/>
    <s v="EAGLE CI"/>
    <x v="1"/>
    <s v="Cote d'Ivoire"/>
  </r>
  <r>
    <x v="16"/>
    <s v="Mission:2 Samaza-Ouelle"/>
    <s v="Local Transport"/>
    <s v="Investigation"/>
    <n v="3000"/>
    <n v="5.4377379010331701"/>
    <n v="551.70000000000005"/>
    <s v="E04"/>
    <s v="02/015"/>
    <s v="EAGLE CI"/>
    <x v="1"/>
    <s v="Cote d'Ivoire"/>
  </r>
  <r>
    <x v="16"/>
    <s v="Mission:2 Achat conso(nourriture et boissons)"/>
    <s v="Trust Building"/>
    <s v="Investigation"/>
    <n v="5000"/>
    <n v="9.0628965017219496"/>
    <n v="551.70000000000005"/>
    <s v="E04"/>
    <s v="02/015"/>
    <s v="EAGLE CI"/>
    <x v="1"/>
    <s v="Cote d'Ivoire"/>
  </r>
  <r>
    <x v="16"/>
    <s v="Mission:2 Frais carburant(moto)"/>
    <s v="Local Transport"/>
    <s v="Investigation"/>
    <n v="10000"/>
    <n v="18.125793003443899"/>
    <n v="551.70000000000005"/>
    <s v="E04"/>
    <s v="02/015"/>
    <s v="EAGLE CI"/>
    <x v="1"/>
    <s v="Cote d'Ivoire"/>
  </r>
  <r>
    <x v="16"/>
    <s v="Mission:2 Ouellé-Daoukro"/>
    <s v="Local Transport"/>
    <s v="Investigation"/>
    <n v="2000"/>
    <n v="3.6251586006887799"/>
    <n v="551.70000000000005"/>
    <s v="E04"/>
    <s v="02/015"/>
    <s v="EAGLE CI"/>
    <x v="1"/>
    <s v="Cote d'Ivoire"/>
  </r>
  <r>
    <x v="16"/>
    <s v="Mission:2 Gare-Hotel(course)"/>
    <s v="Local Transport"/>
    <s v="Investigation"/>
    <n v="1000"/>
    <n v="1.81257930034439"/>
    <n v="551.70000000000005"/>
    <s v="E04"/>
    <s v="02/015"/>
    <s v="EAGLE CI"/>
    <x v="1"/>
    <s v="Cote d'Ivoire"/>
  </r>
  <r>
    <x v="16"/>
    <s v="Mission:2 Hotel"/>
    <s v="Travel Subsistence "/>
    <s v="Investigation"/>
    <n v="13000"/>
    <n v="23.563530904477069"/>
    <n v="551.70000000000005"/>
    <s v="E04"/>
    <s v="02/015"/>
    <s v="EAGLE CI"/>
    <x v="1"/>
    <s v="Cote d'Ivoire"/>
  </r>
  <r>
    <x v="16"/>
    <s v="Mission:2 Nourriture "/>
    <s v="Travel Subsistence "/>
    <s v="Investigation"/>
    <n v="5000"/>
    <n v="9.0628965017219496"/>
    <n v="551.70000000000005"/>
    <s v="E04"/>
    <s v="02/015"/>
    <s v="EAGLE CI"/>
    <x v="1"/>
    <s v="Cote d'Ivoire"/>
  </r>
  <r>
    <x v="16"/>
    <s v="Mission:2 Hotel-Resto "/>
    <s v="Local Transport"/>
    <s v="Investigation"/>
    <n v="500"/>
    <n v="0.90628965017219498"/>
    <n v="551.70000000000005"/>
    <s v="E04"/>
    <s v="02/015"/>
    <s v="EAGLE CI"/>
    <x v="1"/>
    <s v="Cote d'Ivoire"/>
  </r>
  <r>
    <x v="16"/>
    <s v="Mission:2 Resto-Hotel "/>
    <s v="Local Transport"/>
    <s v="Investigation"/>
    <n v="500"/>
    <n v="0.90628965017219498"/>
    <n v="551.70000000000005"/>
    <s v="E04"/>
    <s v="02/015"/>
    <s v="EAGLE CI"/>
    <x v="1"/>
    <s v="Cote d'Ivoire"/>
  </r>
  <r>
    <x v="16"/>
    <s v="Mission 3 : hotel - Chez booba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Chez booba - hotel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hotel - Chez booba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Chez booba - hotel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hotel - restaurant"/>
    <s v="Local Transport"/>
    <s v="Investigation"/>
    <n v="500"/>
    <n v="0.90628965017219498"/>
    <n v="551.70000000000005"/>
    <s v="E15"/>
    <s v="02/016"/>
    <s v="EAGLE CI"/>
    <x v="1"/>
    <s v="Cote d'Ivoire"/>
  </r>
  <r>
    <x v="16"/>
    <s v="Mission 3 : restaurant - hotel"/>
    <s v="Local Transport"/>
    <s v="Investigation"/>
    <n v="500"/>
    <n v="0.90628965017219498"/>
    <n v="551.70000000000005"/>
    <s v="E15"/>
    <s v="02/016"/>
    <s v="EAGLE CI"/>
    <x v="1"/>
    <s v="Cote d'Ivoire"/>
  </r>
  <r>
    <x v="16"/>
    <s v="Mission 3 : hotel"/>
    <s v="Travel Subsistence "/>
    <s v="Investigation"/>
    <n v="13000"/>
    <n v="23.563530904477069"/>
    <n v="551.70000000000005"/>
    <s v="E15"/>
    <s v="02/016"/>
    <s v="EAGLE CI"/>
    <x v="1"/>
    <s v="Cote d'Ivoire"/>
  </r>
  <r>
    <x v="16"/>
    <s v="Mission 3 : nourriture"/>
    <s v="Travel Subsistence "/>
    <s v="Investigation"/>
    <n v="5000"/>
    <n v="9.0628965017219496"/>
    <n v="551.70000000000005"/>
    <s v="E15"/>
    <s v="02/016"/>
    <s v="EAGLE CI"/>
    <x v="1"/>
    <s v="Cote d'Ivoire"/>
  </r>
  <r>
    <x v="16"/>
    <s v="Mission 3 : Achat de boissons pour cible"/>
    <s v="Trust Building"/>
    <s v="Investigation"/>
    <n v="5000"/>
    <n v="9.0628965017219496"/>
    <n v="551.70000000000005"/>
    <s v="E15"/>
    <s v="02/016"/>
    <s v="EAGLE CI"/>
    <x v="1"/>
    <s v="Cote d'Ivoire"/>
  </r>
  <r>
    <x v="16"/>
    <s v="Mission 3 : transport "/>
    <s v="Local Transport"/>
    <s v="Investigation"/>
    <n v="3500"/>
    <n v="6.3440275512053645"/>
    <n v="551.70000000000005"/>
    <s v="E15"/>
    <s v="02/016"/>
    <s v="EAGLE CI"/>
    <x v="1"/>
    <s v="Cote d'Ivoire"/>
  </r>
  <r>
    <x v="16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6"/>
    <s v="Mission 3:hotel-gare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Hotel"/>
    <s v="Travel Subsistence "/>
    <s v="Investigation"/>
    <n v="13000"/>
    <n v="23.563530904477069"/>
    <n v="551.70000000000005"/>
    <s v="E77"/>
    <s v="02/018"/>
    <s v="EAGLE CI"/>
    <x v="1"/>
    <s v="Cote d'Ivoire"/>
  </r>
  <r>
    <x v="16"/>
    <s v="Mission 3:gare sp-grand bereby"/>
    <s v="Local Transport"/>
    <s v="Investigation"/>
    <n v="2000"/>
    <n v="3.6251586006887799"/>
    <n v="551.70000000000005"/>
    <s v="E77"/>
    <s v="02/018"/>
    <s v="EAGLE CI"/>
    <x v="1"/>
    <s v="Cote d'Ivoire"/>
  </r>
  <r>
    <x v="16"/>
    <s v="Mission 3:gare-rond point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rond point-gare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gare-agni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agni-tabou"/>
    <s v="Local Transport"/>
    <s v="Investigation"/>
    <n v="1500"/>
    <n v="2.7188689505165851"/>
    <n v="551.70000000000005"/>
    <s v="E77"/>
    <s v="02/018"/>
    <s v="EAGLE CI"/>
    <x v="1"/>
    <s v="Cote d'Ivoire"/>
  </r>
  <r>
    <x v="16"/>
    <s v="Mission 3:gare-hotel"/>
    <s v="Local Transport"/>
    <s v="Investigation"/>
    <n v="300"/>
    <n v="0.54377379010331695"/>
    <n v="551.70000000000005"/>
    <s v="E77"/>
    <s v="02/018"/>
    <s v="EAGLE CI"/>
    <x v="1"/>
    <s v="Cote d'Ivoire"/>
  </r>
  <r>
    <x v="16"/>
    <s v="Mission 3:hotel-zouglou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zouglou-resto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resto-hotel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ion02:bouake -katiola"/>
    <s v="Local Transport"/>
    <s v="Investigation"/>
    <n v="3000"/>
    <n v="5.4377379010331701"/>
    <n v="551.70000000000005"/>
    <s v="E87"/>
    <s v="02/017"/>
    <s v="EAGLE CI"/>
    <x v="1"/>
    <s v="Cote d'Ivoire"/>
  </r>
  <r>
    <x v="16"/>
    <s v="Mision02:Nourriture"/>
    <s v="Travel Subsistence "/>
    <s v="Investigation"/>
    <n v="5000"/>
    <n v="9.0628965017219496"/>
    <n v="551.70000000000005"/>
    <s v="E87"/>
    <s v="02/017"/>
    <s v="EAGLE CI"/>
    <x v="1"/>
    <s v="Cote d'Ivoire"/>
  </r>
  <r>
    <x v="16"/>
    <s v="Mision02:Achat de nourriture pour cible"/>
    <s v="Trust Building"/>
    <s v="Investigation"/>
    <n v="5000"/>
    <n v="9.0628965017219496"/>
    <n v="551.70000000000005"/>
    <s v="E87"/>
    <s v="02/017"/>
    <s v="EAGLE CI"/>
    <x v="1"/>
    <s v="Cote d'Ivoire"/>
  </r>
  <r>
    <x v="16"/>
    <s v="Mision02:katiola -bouake"/>
    <s v="Intercity Transport"/>
    <s v="Investigation"/>
    <n v="3000"/>
    <n v="5.4377379010331701"/>
    <n v="551.70000000000005"/>
    <s v="E87"/>
    <s v="02/017"/>
    <s v="EAGLE CI"/>
    <x v="1"/>
    <s v="Cote d'Ivoire"/>
  </r>
  <r>
    <x v="16"/>
    <s v="Mission 02 : Hotel"/>
    <s v="Travel Subsistence "/>
    <s v="Investigation"/>
    <n v="13000"/>
    <n v="23.563530904477069"/>
    <n v="551.70000000000005"/>
    <s v="E87"/>
    <s v="02/017"/>
    <s v="EAGLE CI"/>
    <x v="1"/>
    <s v="Cote d'Ivoire"/>
  </r>
  <r>
    <x v="16"/>
    <s v="Mision02:transport Local"/>
    <s v="Local Transport"/>
    <s v="Investigation"/>
    <n v="2000"/>
    <n v="3.6251586006887799"/>
    <n v="551.70000000000005"/>
    <s v="E87"/>
    <s v="02/017"/>
    <s v="EAGLE CI"/>
    <x v="1"/>
    <s v="Cote d'Ivoire"/>
  </r>
  <r>
    <x v="17"/>
    <s v="Mission:2 Hotel-Gare"/>
    <s v="Local Transport"/>
    <s v="Investigation"/>
    <n v="500"/>
    <n v="0.90628965017219498"/>
    <n v="551.70000000000005"/>
    <s v="E04"/>
    <s v="02/015"/>
    <s v="EAGLE CI"/>
    <x v="1"/>
    <s v="Cote d'Ivoire"/>
  </r>
  <r>
    <x v="17"/>
    <s v="Mission:2 Daoukro-Abj"/>
    <s v="Intercity Transport"/>
    <s v="Investigation"/>
    <n v="4000"/>
    <n v="7.2503172013775599"/>
    <n v="551.70000000000005"/>
    <s v="E04"/>
    <s v="02/015"/>
    <s v="EAGLE CI"/>
    <x v="1"/>
    <s v="Cote d'Ivoire"/>
  </r>
  <r>
    <x v="17"/>
    <s v="Mission:2 Nourriture "/>
    <s v="Travel Subsistence "/>
    <s v="Investigation"/>
    <n v="5000"/>
    <n v="9.0628965017219496"/>
    <n v="551.70000000000005"/>
    <s v="E04"/>
    <s v="02/015"/>
    <s v="EAGLE CI"/>
    <x v="1"/>
    <s v="Cote d'Ivoire"/>
  </r>
  <r>
    <x v="17"/>
    <s v="Mission:2 Abj Anyama-Domicile "/>
    <s v="Local Transport"/>
    <s v="Investigation"/>
    <n v="6000"/>
    <n v="10.87547580206634"/>
    <n v="551.70000000000005"/>
    <s v="E04"/>
    <s v="02/015"/>
    <s v="EAGLE CI"/>
    <x v="1"/>
    <s v="Cote d'Ivoire"/>
  </r>
  <r>
    <x v="17"/>
    <s v="Mission 3 : hotel -gare"/>
    <s v="Local Transport"/>
    <s v="Investigation"/>
    <n v="1000"/>
    <n v="1.81257930034439"/>
    <n v="551.70000000000005"/>
    <s v="E15"/>
    <s v="02/016"/>
    <s v="EAGLE CI"/>
    <x v="1"/>
    <s v="Cote d'Ivoire"/>
  </r>
  <r>
    <x v="17"/>
    <s v="Mission 3 : Toulepleu - Abidjan"/>
    <s v="Local Transport"/>
    <s v="Investigation"/>
    <n v="10000"/>
    <n v="18.125793003443899"/>
    <n v="551.70000000000005"/>
    <s v="E15"/>
    <s v="02/016"/>
    <s v="EAGLE CI"/>
    <x v="1"/>
    <s v="Cote d'Ivoire"/>
  </r>
  <r>
    <x v="17"/>
    <s v="Mission 3 : Yopougon - domicile"/>
    <s v="Local Transport"/>
    <s v="Investigation"/>
    <n v="8000"/>
    <n v="14.50063440275512"/>
    <n v="551.70000000000005"/>
    <s v="E15"/>
    <s v="02/016"/>
    <s v="EAGLE CI"/>
    <x v="1"/>
    <s v="Cote d'Ivoire"/>
  </r>
  <r>
    <x v="17"/>
    <s v="Mission 3 : nourriture"/>
    <s v="Travel Subsistence "/>
    <s v="Investigation"/>
    <n v="5000"/>
    <n v="9.0628965017219496"/>
    <n v="551.70000000000005"/>
    <s v="E15"/>
    <s v="02/016"/>
    <s v="EAGLE CI"/>
    <x v="1"/>
    <s v="Cote d'Ivoire"/>
  </r>
  <r>
    <x v="17"/>
    <s v="Mission 3:hotel-gare tahi 2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Hotel"/>
    <s v="Travel Subsistence "/>
    <s v="Investigation"/>
    <n v="13000"/>
    <n v="23.563530904477069"/>
    <n v="551.70000000000005"/>
    <s v="E77"/>
    <s v="02/018"/>
    <s v="EAGLE CI"/>
    <x v="1"/>
    <s v="Cote d'Ivoire"/>
  </r>
  <r>
    <x v="17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7"/>
    <s v="Mission 3:gare tahi 2-tahi 2"/>
    <s v="Local Transport"/>
    <s v="Investigation"/>
    <n v="2000"/>
    <n v="3.6251586006887799"/>
    <n v="551.70000000000005"/>
    <s v="E77"/>
    <s v="02/018"/>
    <s v="EAGLE CI"/>
    <x v="1"/>
    <s v="Cote d'Ivoire"/>
  </r>
  <r>
    <x v="17"/>
    <s v="Mission 3:tahi 2-tabou"/>
    <s v="Local Transport"/>
    <s v="Investigation"/>
    <n v="2000"/>
    <n v="3.6251586006887799"/>
    <n v="551.70000000000005"/>
    <s v="E77"/>
    <s v="02/018"/>
    <s v="EAGLE CI"/>
    <x v="1"/>
    <s v="Cote d'Ivoire"/>
  </r>
  <r>
    <x v="17"/>
    <s v="Mission 3:tahi 2-hotel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hotel-zouglou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zouglou-plage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plage-hotel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hotel-resto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resto-hotel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ion02: gare - hotel"/>
    <s v="Local Transport"/>
    <s v="Investigation"/>
    <n v="1000"/>
    <n v="1.81257930034439"/>
    <n v="551.70000000000005"/>
    <s v="E87"/>
    <s v="02/017"/>
    <s v="EAGLE CI"/>
    <x v="1"/>
    <s v="Cote d'Ivoire"/>
  </r>
  <r>
    <x v="17"/>
    <s v="Mision02:nourriture"/>
    <s v="Travel Subsistence "/>
    <s v="Investigation"/>
    <n v="5000"/>
    <n v="9.0628965017219496"/>
    <n v="551.70000000000005"/>
    <s v="E87"/>
    <s v="02/017"/>
    <s v="EAGLE CI"/>
    <x v="1"/>
    <s v="Cote d'Ivoire"/>
  </r>
  <r>
    <x v="17"/>
    <s v="Mision02:Bouake -abidjan"/>
    <s v="Intercity Transport"/>
    <s v="Investigation"/>
    <n v="7000"/>
    <n v="12.688055102410729"/>
    <n v="551.70000000000005"/>
    <s v="E87"/>
    <s v="02/017"/>
    <s v="EAGLE CI"/>
    <x v="1"/>
    <s v="Cote d'Ivoire"/>
  </r>
  <r>
    <x v="17"/>
    <s v="Mision02:gare -domicle "/>
    <s v="Local Transport"/>
    <s v="Investigation"/>
    <n v="6000"/>
    <n v="10.87547580206634"/>
    <n v="551.70000000000005"/>
    <s v="E87"/>
    <s v="02/017"/>
    <s v="EAGLE CI"/>
    <x v="1"/>
    <s v="Cote d'Ivoire"/>
  </r>
  <r>
    <x v="18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8"/>
    <s v="Mission 3:hotel"/>
    <s v="Travel Subsistence "/>
    <s v="Investigation"/>
    <n v="5000"/>
    <n v="9.0628965017219496"/>
    <n v="551.70000000000005"/>
    <s v="E77"/>
    <s v="02/018"/>
    <s v="EAGLE CI"/>
    <x v="1"/>
    <s v="Cote d'Ivoire"/>
  </r>
  <r>
    <x v="18"/>
    <s v="Mission 3:gare tabou-abidjan"/>
    <s v="Intercity Transport"/>
    <s v="Investigation"/>
    <n v="7500"/>
    <n v="13.594344752582924"/>
    <n v="551.70000000000005"/>
    <s v="E77"/>
    <s v="02/018"/>
    <s v="EAGLE CI"/>
    <x v="1"/>
    <s v="Cote d'Ivoire"/>
  </r>
  <r>
    <x v="18"/>
    <s v="Mission 3:adjame-domicile"/>
    <s v="Local Transport"/>
    <s v="Investigation"/>
    <n v="5000"/>
    <n v="9.0628965017219496"/>
    <n v="551.70000000000005"/>
    <s v="E77"/>
    <s v="02/018"/>
    <s v="EAGLE CI"/>
    <x v="1"/>
    <s v="Cote d'Ivoire"/>
  </r>
  <r>
    <x v="18"/>
    <s v="Mission 3:Achat de nourriture et boisson pour cible"/>
    <s v="Trust Building"/>
    <s v="Investigation"/>
    <n v="11000"/>
    <n v="19.938372303788288"/>
    <n v="551.70000000000005"/>
    <s v="E77"/>
    <s v="02/018"/>
    <s v="EAGLE CI"/>
    <x v="1"/>
    <s v="Cote d'Ivoire"/>
  </r>
  <r>
    <x v="19"/>
    <s v="Mission 4 : hotel"/>
    <s v="Travel Subsistence "/>
    <s v="Investigation"/>
    <n v="13000"/>
    <n v="23.563530904477069"/>
    <n v="551.70000000000005"/>
    <s v="E15"/>
    <s v="02/028"/>
    <s v="EAGLE CI"/>
    <x v="1"/>
    <s v="Cote d'Ivoire"/>
  </r>
  <r>
    <x v="20"/>
    <s v="Achat de carte de recharge Facture n°OCI-ABMALL.008.004806"/>
    <s v="Telephone"/>
    <s v="Office"/>
    <n v="10000"/>
    <n v="18.125793003443899"/>
    <n v="551.70000000000005"/>
    <s v="Annick"/>
    <s v="02/023"/>
    <s v="EAGLE CI"/>
    <x v="0"/>
    <s v="Cote d'Ivoire"/>
  </r>
  <r>
    <x v="20"/>
    <s v="Achat de carte de recharge Facture n°OCI-ABMALL.008.004806"/>
    <s v="Telephone"/>
    <s v="Management"/>
    <n v="20000"/>
    <n v="36.251586006887798"/>
    <n v="551.70000000000005"/>
    <s v="Jean Jacques"/>
    <s v="02/023"/>
    <s v="EAGLE CI"/>
    <x v="0"/>
    <s v="Cote d'Ivoire"/>
  </r>
  <r>
    <x v="20"/>
    <s v="Achat de carte de recharge Facture n°OCI-ABMALL.008.004806"/>
    <s v="Telephone"/>
    <s v="Investigation"/>
    <n v="10000"/>
    <n v="18.125793003443899"/>
    <n v="551.70000000000005"/>
    <s v="E04"/>
    <s v="02/023"/>
    <s v="EAGLE CI"/>
    <x v="1"/>
    <s v="Cote d'Ivoire"/>
  </r>
  <r>
    <x v="20"/>
    <s v="Achat de carte de recharge Facture n°OCI-ABMALL.008.004806"/>
    <s v="Telephone"/>
    <s v="Legal"/>
    <n v="10000"/>
    <n v="18.125793003443899"/>
    <n v="551.70000000000005"/>
    <s v="Roxane"/>
    <s v="02/023"/>
    <s v="EAGLE CI"/>
    <x v="0"/>
    <s v="Cote d'Ivoire"/>
  </r>
  <r>
    <x v="20"/>
    <s v="Reglement internet bureau Facture n°OCI-ABMALL.003.005090"/>
    <s v="Internet"/>
    <s v="Office"/>
    <n v="25000"/>
    <n v="45.31448250860975"/>
    <n v="551.70000000000005"/>
    <s v="Agnes"/>
    <s v="02/024"/>
    <s v="EAGLE CI"/>
    <x v="0"/>
    <s v="Cote d'Ivoire"/>
  </r>
  <r>
    <x v="20"/>
    <s v="Bureau- WCF"/>
    <s v="Local Transport"/>
    <s v="Office"/>
    <n v="3000"/>
    <n v="5.4377379010331701"/>
    <n v="551.70000000000005"/>
    <s v="Agnes"/>
    <s v="02/025"/>
    <s v="EAGLE CI"/>
    <x v="0"/>
    <s v="Cote d'Ivoire"/>
  </r>
  <r>
    <x v="20"/>
    <s v="WCF-Banque "/>
    <s v="Local Transport"/>
    <s v="Office"/>
    <n v="5000"/>
    <n v="9.0628965017219496"/>
    <n v="551.70000000000005"/>
    <s v="Agnes"/>
    <s v="02/025"/>
    <s v="EAGLE CI"/>
    <x v="0"/>
    <s v="Cote d'Ivoire"/>
  </r>
  <r>
    <x v="20"/>
    <s v="Banque- Agence Orange "/>
    <s v="Local Transport"/>
    <s v="Office"/>
    <n v="5000"/>
    <n v="9.0628965017219496"/>
    <n v="551.70000000000005"/>
    <s v="Agnes"/>
    <s v="02/025"/>
    <s v="EAGLE CI"/>
    <x v="0"/>
    <s v="Cote d'Ivoire"/>
  </r>
  <r>
    <x v="20"/>
    <s v="Agence Orange - Bureau"/>
    <s v="Local Transport"/>
    <s v="Office"/>
    <n v="1000"/>
    <n v="1.81257930034439"/>
    <n v="551.70000000000005"/>
    <s v="Agnes"/>
    <s v="02/025"/>
    <s v="EAGLE CI"/>
    <x v="0"/>
    <s v="Cote d'Ivoire"/>
  </r>
  <r>
    <x v="20"/>
    <s v="Achat de carte de recharge Facture n°OCI-ABMALL.008.004806"/>
    <s v="Telephone"/>
    <s v="Office"/>
    <n v="10000"/>
    <n v="18.125793003443899"/>
    <n v="551.70000000000005"/>
    <s v="Agnes"/>
    <s v="02/023"/>
    <s v="EAGLE CI"/>
    <x v="0"/>
    <s v="Cote d'Ivoire"/>
  </r>
  <r>
    <x v="20"/>
    <s v="Achat de carte de recharge Facture n°OCI-ABMALL.008.004806"/>
    <s v="Telephone"/>
    <s v="Investigation"/>
    <n v="10000"/>
    <n v="18.125793003443899"/>
    <n v="551.70000000000005"/>
    <s v="E15"/>
    <s v="02/023"/>
    <s v="EAGLE CI"/>
    <x v="1"/>
    <s v="Cote d'Ivoire"/>
  </r>
  <r>
    <x v="20"/>
    <s v="Achat de carte de recharge Facture n°OCI-ABMALL.008.004806"/>
    <s v="Telephone"/>
    <s v="Investigation"/>
    <n v="10000"/>
    <n v="18.125793003443899"/>
    <n v="551.70000000000005"/>
    <s v="E77"/>
    <s v="02/023"/>
    <s v="EAGLE CI"/>
    <x v="1"/>
    <s v="Cote d'Ivoire"/>
  </r>
  <r>
    <x v="20"/>
    <s v="Achat de carte de recharge Facture n°OCI-ABMALL.008.004806"/>
    <s v="Telephone"/>
    <s v="Investigation"/>
    <n v="10000"/>
    <n v="18.125793003443899"/>
    <n v="551.70000000000005"/>
    <s v="E87"/>
    <s v="02/023"/>
    <s v="EAGLE CI"/>
    <x v="1"/>
    <s v="Cote d'Ivoire"/>
  </r>
  <r>
    <x v="20"/>
    <s v="Achat de carte de recharge Facture n°OCI-ABMALL.008.004806"/>
    <s v="Telephone"/>
    <s v="Media"/>
    <n v="10000"/>
    <n v="18.125793003443899"/>
    <n v="551.70000000000005"/>
    <s v="Maxime"/>
    <s v="02/023"/>
    <s v="EAGLE CI"/>
    <x v="0"/>
    <s v="Cote d'Ivoire"/>
  </r>
  <r>
    <x v="21"/>
    <s v="Mission:3 Domicile-Treichville"/>
    <s v="Local Transport"/>
    <s v="Investigation"/>
    <n v="5000"/>
    <n v="9.0628965017219496"/>
    <n v="551.70000000000005"/>
    <s v="E04"/>
    <s v="02/026"/>
    <s v="EAGLE CI"/>
    <x v="1"/>
    <s v="Cote d'Ivoire"/>
  </r>
  <r>
    <x v="21"/>
    <s v="Mission:3 Treichville-Siporex"/>
    <s v="Local Transport"/>
    <s v="Investigation"/>
    <n v="5000"/>
    <n v="9.0628965017219496"/>
    <n v="551.70000000000005"/>
    <s v="E04"/>
    <s v="02/026"/>
    <s v="EAGLE CI"/>
    <x v="1"/>
    <s v="Cote d'Ivoire"/>
  </r>
  <r>
    <x v="21"/>
    <s v="Mission:3 Frais transport(cible)"/>
    <s v="Local Transport"/>
    <s v="Investigation"/>
    <n v="10000"/>
    <n v="18.125793003443899"/>
    <n v="551.70000000000005"/>
    <s v="E04"/>
    <s v="02/026"/>
    <s v="EAGLE CI"/>
    <x v="1"/>
    <s v="Cote d'Ivoire"/>
  </r>
  <r>
    <x v="21"/>
    <s v="Mission:3 Achat conso cible(boissons et Nourriture)"/>
    <s v="Trust Building"/>
    <s v="Investigation"/>
    <n v="12000"/>
    <n v="21.75095160413268"/>
    <n v="551.70000000000005"/>
    <s v="E04"/>
    <s v="02/026"/>
    <s v="EAGLE CI"/>
    <x v="1"/>
    <s v="Cote d'Ivoire"/>
  </r>
  <r>
    <x v="21"/>
    <s v="Achat de 4 Balances ( 4 X 800"/>
    <s v="Equipment"/>
    <s v="Investigation"/>
    <n v="32000"/>
    <n v="58.002537611020479"/>
    <n v="551.70000000000005"/>
    <s v="E04"/>
    <s v="02/032"/>
    <s v="EAGLE CI"/>
    <x v="1"/>
    <s v="Cote d'Ivoire"/>
  </r>
  <r>
    <x v="21"/>
    <s v="Achat de power Bank"/>
    <s v="Equipment"/>
    <s v="Investigation"/>
    <n v="15000"/>
    <n v="27.188689505165847"/>
    <n v="551.70000000000005"/>
    <s v="E04"/>
    <s v="02/032"/>
    <s v="EAGLE CI"/>
    <x v="1"/>
    <s v="Cote d'Ivoire"/>
  </r>
  <r>
    <x v="21"/>
    <s v="Mission 4 : Bingerville - gare"/>
    <s v="Local Transport"/>
    <s v="Investigation"/>
    <n v="8000"/>
    <n v="14.50063440275512"/>
    <n v="551.70000000000005"/>
    <s v="E15"/>
    <s v="02/028"/>
    <s v="EAGLE CI"/>
    <x v="1"/>
    <s v="Cote d'Ivoire"/>
  </r>
  <r>
    <x v="21"/>
    <s v="Mission 4 : Abidjan -Bouaké"/>
    <s v="Intercity Transport"/>
    <s v="Investigation"/>
    <n v="6600"/>
    <n v="11.963023382272974"/>
    <n v="551.70000000000005"/>
    <s v="E15"/>
    <s v="02/028"/>
    <s v="EAGLE CI"/>
    <x v="1"/>
    <s v="Cote d'Ivoire"/>
  </r>
  <r>
    <x v="21"/>
    <s v="Mission 4 : gare - hotel"/>
    <s v="Local Transport"/>
    <s v="Investigation"/>
    <n v="500"/>
    <n v="0.90628965017219498"/>
    <n v="551.70000000000005"/>
    <s v="E15"/>
    <s v="02/028"/>
    <s v="EAGLE CI"/>
    <x v="1"/>
    <s v="Cote d'Ivoire"/>
  </r>
  <r>
    <x v="21"/>
    <s v="Mission 4 : hotel - restaurant"/>
    <s v="Local Transport"/>
    <s v="Investigation"/>
    <n v="300"/>
    <n v="0.54377379010331695"/>
    <n v="551.70000000000005"/>
    <s v="E15"/>
    <s v="02/028"/>
    <s v="EAGLE CI"/>
    <x v="1"/>
    <s v="Cote d'Ivoire"/>
  </r>
  <r>
    <x v="21"/>
    <s v="Mission 4 : restaurant - hotel"/>
    <s v="Local Transport"/>
    <s v="Investigation"/>
    <n v="300"/>
    <n v="0.54377379010331695"/>
    <n v="551.70000000000005"/>
    <s v="E15"/>
    <s v="02/028"/>
    <s v="EAGLE CI"/>
    <x v="1"/>
    <s v="Cote d'Ivoire"/>
  </r>
  <r>
    <x v="21"/>
    <s v="Mission 4 : hotel"/>
    <s v="Travel Subsistence "/>
    <s v="Investigation"/>
    <n v="13000"/>
    <n v="23.563530904477069"/>
    <n v="551.70000000000005"/>
    <s v="E15"/>
    <s v="02/028"/>
    <s v="EAGLE CI"/>
    <x v="1"/>
    <s v="Cote d'Ivoire"/>
  </r>
  <r>
    <x v="21"/>
    <s v="Mission 4:Domicile-adjame"/>
    <s v="Local Transport"/>
    <s v="Investigation"/>
    <n v="5000"/>
    <n v="9.0628965017219496"/>
    <n v="551.70000000000005"/>
    <s v="E77"/>
    <s v="02/030"/>
    <s v="EAGLE CI"/>
    <x v="1"/>
    <s v="Cote d'Ivoire"/>
  </r>
  <r>
    <x v="21"/>
    <s v="Mission 4:nourriture"/>
    <s v="Travel Subsistence "/>
    <s v="Investigation"/>
    <n v="5000"/>
    <n v="9.0628965017219496"/>
    <n v="551.70000000000005"/>
    <s v="E77"/>
    <s v="02/030"/>
    <s v="EAGLE CI"/>
    <x v="1"/>
    <s v="Cote d'Ivoire"/>
  </r>
  <r>
    <x v="21"/>
    <s v="Mission 4:hotel"/>
    <s v="Travel Subsistence "/>
    <s v="Investigation"/>
    <n v="39000"/>
    <n v="70.690592713431201"/>
    <n v="551.70000000000005"/>
    <s v="E77"/>
    <s v="02/030"/>
    <s v="EAGLE CI"/>
    <x v="1"/>
    <s v="Cote d'Ivoire"/>
  </r>
  <r>
    <x v="21"/>
    <s v="Mission 4:adjame-grand lahou"/>
    <s v="Local Transport"/>
    <s v="Investigation"/>
    <n v="2000"/>
    <n v="3.6251586006887799"/>
    <n v="551.70000000000005"/>
    <s v="E77"/>
    <s v="02/030"/>
    <s v="EAGLE CI"/>
    <x v="1"/>
    <s v="Cote d'Ivoire"/>
  </r>
  <r>
    <x v="21"/>
    <s v="Mission 4:gare-hotel"/>
    <s v="Local Transport"/>
    <s v="Investigation"/>
    <n v="1000"/>
    <n v="1.81257930034439"/>
    <n v="551.70000000000005"/>
    <s v="E77"/>
    <s v="02/030"/>
    <s v="EAGLE CI"/>
    <x v="1"/>
    <s v="Cote d'Ivoire"/>
  </r>
  <r>
    <x v="21"/>
    <s v="Mission 4:hotel-resto"/>
    <s v="Local Transport"/>
    <s v="Investigation"/>
    <n v="500"/>
    <n v="0.90628965017219498"/>
    <n v="551.70000000000005"/>
    <s v="E77"/>
    <s v="02/030"/>
    <s v="EAGLE CI"/>
    <x v="1"/>
    <s v="Cote d'Ivoire"/>
  </r>
  <r>
    <x v="21"/>
    <s v="Mission 4:resto-hotel"/>
    <s v="Local Transport"/>
    <s v="Investigation"/>
    <n v="500"/>
    <n v="0.90628965017219498"/>
    <n v="551.70000000000005"/>
    <s v="E77"/>
    <s v="02/030"/>
    <s v="EAGLE CI"/>
    <x v="1"/>
    <s v="Cote d'Ivoire"/>
  </r>
  <r>
    <x v="21"/>
    <s v="Mision03:domice -gare "/>
    <s v="Local Transport"/>
    <s v="Investigation"/>
    <n v="7000"/>
    <n v="12.688055102410729"/>
    <n v="551.70000000000005"/>
    <s v="E87"/>
    <s v="02/029"/>
    <s v="EAGLE CI"/>
    <x v="1"/>
    <s v="Cote d'Ivoire"/>
  </r>
  <r>
    <x v="21"/>
    <s v="Mision03:Abidjan-tanda"/>
    <s v="Intercity Transport"/>
    <s v="Investigation"/>
    <n v="6000"/>
    <n v="10.87547580206634"/>
    <n v="551.70000000000005"/>
    <s v="E87"/>
    <s v="02/029"/>
    <s v="EAGLE CI"/>
    <x v="1"/>
    <s v="Cote d'Ivoire"/>
  </r>
  <r>
    <x v="21"/>
    <s v="Mision03:transport local"/>
    <s v="Local Transport"/>
    <s v="Investigation"/>
    <n v="2000"/>
    <n v="3.6251586006887799"/>
    <n v="551.70000000000005"/>
    <s v="E87"/>
    <s v="02/029"/>
    <s v="EAGLE CI"/>
    <x v="1"/>
    <s v="Cote d'Ivoire"/>
  </r>
  <r>
    <x v="21"/>
    <s v="Mision03:nourriture "/>
    <s v="Travel Subsistence "/>
    <s v="Investigation"/>
    <n v="5000"/>
    <n v="9.0628965017219496"/>
    <n v="551.70000000000005"/>
    <s v="E87"/>
    <s v="02/029"/>
    <s v="EAGLE CI"/>
    <x v="1"/>
    <s v="Cote d'Ivoire"/>
  </r>
  <r>
    <x v="21"/>
    <s v="Mision03:hotel"/>
    <s v="Travel Subsistence "/>
    <s v="Investigation"/>
    <n v="13000"/>
    <n v="23.410768953718712"/>
    <n v="555.29999999999995"/>
    <s v="E87"/>
    <s v="02/029"/>
    <s v="EAGLE CI"/>
    <x v="1"/>
    <s v="Cote d'Ivoire"/>
  </r>
  <r>
    <x v="21"/>
    <s v="Reglement Loyer mois de Fevrier 2026,cheque n°9547957"/>
    <s v="Rent &amp; Utilities"/>
    <s v="Office"/>
    <n v="500000"/>
    <n v="900.41419052764275"/>
    <n v="555.29999999999995"/>
    <s v="SGBCI"/>
    <s v="B02/002"/>
    <s v="EAGLE CI"/>
    <x v="0"/>
    <s v="Cote d'Ivoire"/>
  </r>
  <r>
    <x v="22"/>
    <s v="Mission:3 Port bouet 2-Carrefour zone "/>
    <s v="Local Transport"/>
    <s v="Investigation"/>
    <n v="2000"/>
    <n v="3.6251586006887799"/>
    <n v="551.70000000000005"/>
    <s v="E04"/>
    <s v="02/034"/>
    <s v="EAGLE CI"/>
    <x v="1"/>
    <s v="Cote d'Ivoire"/>
  </r>
  <r>
    <x v="22"/>
    <s v="Mission:3 Carrefour zone-Anyama"/>
    <s v="Local Transport"/>
    <s v="Investigation"/>
    <n v="5000"/>
    <n v="9.0628965017219496"/>
    <n v="551.70000000000005"/>
    <s v="E04"/>
    <s v="02/034"/>
    <s v="EAGLE CI"/>
    <x v="1"/>
    <s v="Cote d'Ivoire"/>
  </r>
  <r>
    <x v="22"/>
    <s v="Mission:3 Anyama-Domicile"/>
    <s v="Local Transport"/>
    <s v="Investigation"/>
    <n v="5000"/>
    <n v="9.0041419052764287"/>
    <n v="555.29999999999995"/>
    <s v="E04"/>
    <s v="02/034"/>
    <s v="EAGLE CI"/>
    <x v="1"/>
    <s v="Cote d'Ivoire"/>
  </r>
  <r>
    <x v="22"/>
    <s v="Abobo-Bureau"/>
    <s v="Local Transport"/>
    <s v="Investigation"/>
    <n v="8000"/>
    <n v="14.406627048442285"/>
    <n v="555.29999999999995"/>
    <s v="E04"/>
    <s v="02/027"/>
    <s v="EAGLE CI"/>
    <x v="1"/>
    <s v="Cote d'Ivoire"/>
  </r>
  <r>
    <x v="22"/>
    <s v="Bureau-Abobo"/>
    <s v="Local Transport"/>
    <s v="Investigation"/>
    <n v="8000"/>
    <n v="14.406627048442285"/>
    <n v="555.29999999999995"/>
    <s v="E04"/>
    <s v="02/027"/>
    <s v="EAGLE CI"/>
    <x v="1"/>
    <s v="Cote d'Ivoire"/>
  </r>
  <r>
    <x v="22"/>
    <s v="Bureau - Agence wave "/>
    <s v="Local Transport"/>
    <s v="Office"/>
    <n v="1000"/>
    <n v="1.8008283810552856"/>
    <n v="555.29999999999995"/>
    <s v="Agnes"/>
    <s v="02/036"/>
    <s v="EAGLE CI"/>
    <x v="0"/>
    <s v="Cote d'Ivoire"/>
  </r>
  <r>
    <x v="22"/>
    <s v="Agence wave - Bureau"/>
    <s v="Local Transport"/>
    <s v="Office"/>
    <n v="1000"/>
    <n v="1.8008283810552856"/>
    <n v="555.29999999999995"/>
    <s v="Agnes"/>
    <s v="02/036"/>
    <s v="EAGLE CI"/>
    <x v="0"/>
    <s v="Cote d'Ivoire"/>
  </r>
  <r>
    <x v="22"/>
    <s v="Frais d'envoi wave à E04 "/>
    <s v="Transfer Fees"/>
    <s v="Office"/>
    <n v="500"/>
    <n v="0.90041419052764282"/>
    <n v="555.29999999999995"/>
    <s v="Agnes"/>
    <s v="02/036"/>
    <s v="EAGLE CI"/>
    <x v="0"/>
    <s v="Cote d'Ivoire"/>
  </r>
  <r>
    <x v="22"/>
    <s v="Frais d'envoi wave à E15 "/>
    <s v="Transfer Fees"/>
    <s v="Office"/>
    <n v="500"/>
    <n v="0.90041419052764282"/>
    <n v="555.29999999999995"/>
    <s v="Agnes"/>
    <s v="02/036"/>
    <s v="EAGLE CI"/>
    <x v="0"/>
    <s v="Cote d'Ivoire"/>
  </r>
  <r>
    <x v="22"/>
    <s v="Frais d'envoi Wave à E77 "/>
    <s v="Transfer Fees"/>
    <s v="Office"/>
    <n v="500"/>
    <n v="0.90041419052764282"/>
    <n v="555.29999999999995"/>
    <s v="Agnes"/>
    <s v="02/036"/>
    <s v="EAGLE CI"/>
    <x v="0"/>
    <s v="Cote d'Ivoire"/>
  </r>
  <r>
    <x v="22"/>
    <s v="Frais d'envoi wave à E87 "/>
    <s v="Transfer Fees"/>
    <s v="Office"/>
    <n v="500"/>
    <n v="0.90041419052764282"/>
    <n v="555.29999999999995"/>
    <s v="Agnes"/>
    <s v="02/036"/>
    <s v="EAGLE CI"/>
    <x v="0"/>
    <s v="Cote d'Ivoire"/>
  </r>
  <r>
    <x v="22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2"/>
    <s v="Mission 4 : hotel - Olam"/>
    <s v="Local Transport"/>
    <s v="Investigation"/>
    <n v="500"/>
    <n v="0.90041419052764282"/>
    <n v="555.29999999999995"/>
    <s v="E15"/>
    <s v="02/028"/>
    <s v="EAGLE CI"/>
    <x v="1"/>
    <s v="Cote d'Ivoire"/>
  </r>
  <r>
    <x v="22"/>
    <s v="Mission 4 : Olam - gare de djebonoua"/>
    <s v="Local Transport"/>
    <s v="Investigation"/>
    <n v="1000"/>
    <n v="1.8008283810552856"/>
    <n v="555.29999999999995"/>
    <s v="E15"/>
    <s v="02/028"/>
    <s v="EAGLE CI"/>
    <x v="1"/>
    <s v="Cote d'Ivoire"/>
  </r>
  <r>
    <x v="22"/>
    <s v="Mission 4 : Bouaké - Djebonoua"/>
    <s v="Local Transport"/>
    <s v="Investigation"/>
    <n v="500"/>
    <n v="0.90041419052764282"/>
    <n v="555.29999999999995"/>
    <s v="E15"/>
    <s v="02/028"/>
    <s v="EAGLE CI"/>
    <x v="1"/>
    <s v="Cote d'Ivoire"/>
  </r>
  <r>
    <x v="22"/>
    <s v="Mission 4 : Sortie de ville - gare"/>
    <s v="Local Transport"/>
    <s v="Investigation"/>
    <n v="400"/>
    <n v="0.72033135242211421"/>
    <n v="555.29999999999995"/>
    <s v="E15"/>
    <s v="02/028"/>
    <s v="EAGLE CI"/>
    <x v="1"/>
    <s v="Cote d'Ivoire"/>
  </r>
  <r>
    <x v="22"/>
    <s v="Mission 4 : Djebonoua - Bouaké"/>
    <s v="Local Transport"/>
    <s v="Investigation"/>
    <n v="1000"/>
    <n v="1.8008283810552856"/>
    <n v="555.29999999999995"/>
    <s v="E15"/>
    <s v="02/028"/>
    <s v="EAGLE CI"/>
    <x v="1"/>
    <s v="Cote d'Ivoire"/>
  </r>
  <r>
    <x v="22"/>
    <s v="Mission 4 : gare - hotel"/>
    <s v="Local Transport"/>
    <s v="Investigation"/>
    <n v="400"/>
    <n v="0.72033135242211421"/>
    <n v="555.29999999999995"/>
    <s v="E15"/>
    <s v="02/028"/>
    <s v="EAGLE CI"/>
    <x v="1"/>
    <s v="Cote d'Ivoire"/>
  </r>
  <r>
    <x v="22"/>
    <s v="Mission 4 : hotel - restaurant"/>
    <s v="Local Transport"/>
    <s v="Investigation"/>
    <n v="300"/>
    <n v="0.54024851431658572"/>
    <n v="555.29999999999995"/>
    <s v="E15"/>
    <s v="02/028"/>
    <s v="EAGLE CI"/>
    <x v="1"/>
    <s v="Cote d'Ivoire"/>
  </r>
  <r>
    <x v="22"/>
    <s v="Mission 4 : restaurant - hotel"/>
    <s v="Local Transport"/>
    <s v="Investigation"/>
    <n v="300"/>
    <n v="0.54024851431658572"/>
    <n v="555.29999999999995"/>
    <s v="E15"/>
    <s v="02/028"/>
    <s v="EAGLE CI"/>
    <x v="1"/>
    <s v="Cote d'Ivoire"/>
  </r>
  <r>
    <x v="22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2"/>
    <s v="Mission 4 : Achat de nourriture pour cible"/>
    <s v="Trust Building"/>
    <s v="Investigation"/>
    <n v="3000"/>
    <n v="5.4024851431658565"/>
    <n v="555.29999999999995"/>
    <s v="E15"/>
    <s v="02/028"/>
    <s v="EAGLE CI"/>
    <x v="1"/>
    <s v="Cote d'Ivoire"/>
  </r>
  <r>
    <x v="22"/>
    <s v="Mission 4:hotel-gare kpanda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grand lahou-lahou kpanda"/>
    <s v="Local Transport"/>
    <s v="Investigation"/>
    <n v="5000"/>
    <n v="9.0041419052764287"/>
    <n v="555.29999999999995"/>
    <s v="E77"/>
    <s v="02/030"/>
    <s v="EAGLE CI"/>
    <x v="1"/>
    <s v="Cote d'Ivoire"/>
  </r>
  <r>
    <x v="22"/>
    <s v="Mission 4:lahou kpanda-grand lahou"/>
    <s v="Local Transport"/>
    <s v="Investigation"/>
    <n v="5000"/>
    <n v="9.0041419052764287"/>
    <n v="555.29999999999995"/>
    <s v="E77"/>
    <s v="02/030"/>
    <s v="EAGLE CI"/>
    <x v="1"/>
    <s v="Cote d'Ivoire"/>
  </r>
  <r>
    <x v="22"/>
    <s v="Mission 4:GARE-hotel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nourriture"/>
    <s v="Travel Subsistence "/>
    <s v="Investigation"/>
    <n v="5000"/>
    <n v="9.0041419052764287"/>
    <n v="555.29999999999995"/>
    <s v="E77"/>
    <s v="02/030"/>
    <s v="EAGLE CI"/>
    <x v="1"/>
    <s v="Cote d'Ivoire"/>
  </r>
  <r>
    <x v="22"/>
    <s v="Mission 4:hotel -marche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marche-resto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resto-hotel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ion03:hotel"/>
    <s v="Travel Subsistence "/>
    <s v="Investigation"/>
    <n v="13000"/>
    <n v="23.410768953718712"/>
    <n v="555.29999999999995"/>
    <s v="E87"/>
    <s v="02/029"/>
    <s v="EAGLE CI"/>
    <x v="1"/>
    <s v="Cote d'Ivoire"/>
  </r>
  <r>
    <x v="22"/>
    <s v="Mision03:Achat de nourriture pour cible"/>
    <s v="Trust Building"/>
    <s v="Investigation"/>
    <n v="6000"/>
    <n v="10.804970286331713"/>
    <n v="555.29999999999995"/>
    <s v="E87"/>
    <s v="02/029"/>
    <s v="EAGLE CI"/>
    <x v="1"/>
    <s v="Cote d'Ivoire"/>
  </r>
  <r>
    <x v="22"/>
    <s v="Mission 03 : Transport pour  cible"/>
    <s v="Local Transport"/>
    <s v="Investigation"/>
    <n v="10000"/>
    <n v="18.008283810552857"/>
    <n v="555.29999999999995"/>
    <s v="E87"/>
    <s v="02/029"/>
    <s v="EAGLE CI"/>
    <x v="1"/>
    <s v="Cote d'Ivoire"/>
  </r>
  <r>
    <x v="22"/>
    <s v="Missin03:Nourriture"/>
    <s v="Travel Subsistence "/>
    <s v="Investigation"/>
    <n v="5000"/>
    <n v="9.0041419052764287"/>
    <n v="555.29999999999995"/>
    <s v="E87"/>
    <s v="02/029"/>
    <s v="EAGLE CI"/>
    <x v="1"/>
    <s v="Cote d'Ivoire"/>
  </r>
  <r>
    <x v="22"/>
    <s v="Missin03:Transport Local"/>
    <s v="Local Transport"/>
    <s v="Investigation"/>
    <n v="2000"/>
    <n v="3.6016567621105713"/>
    <n v="555.29999999999995"/>
    <s v="E87"/>
    <s v="02/029"/>
    <s v="EAGLE CI"/>
    <x v="1"/>
    <s v="Cote d'Ivoire"/>
  </r>
  <r>
    <x v="23"/>
    <s v="Mission:4 Domicile-Gare"/>
    <s v="Local Transport"/>
    <s v="Investigation"/>
    <n v="5000"/>
    <n v="9.0041419052764287"/>
    <n v="555.29999999999995"/>
    <s v="E04"/>
    <s v="02/027"/>
    <s v="EAGLE CI"/>
    <x v="1"/>
    <s v="Cote d'Ivoire"/>
  </r>
  <r>
    <x v="23"/>
    <s v="Mission:4 Abidjan-Jacqueville "/>
    <s v="Intercity Transport"/>
    <s v="Investigation"/>
    <n v="2000"/>
    <n v="3.6016567621105713"/>
    <n v="555.29999999999995"/>
    <s v="E04"/>
    <s v="02/027"/>
    <s v="EAGLE CI"/>
    <x v="1"/>
    <s v="Cote d'Ivoire"/>
  </r>
  <r>
    <x v="23"/>
    <s v="Mission:4 Nourriture "/>
    <s v="Travel Subsistence "/>
    <s v="Investigation"/>
    <n v="5000"/>
    <n v="9.0041419052764287"/>
    <n v="555.29999999999995"/>
    <s v="E04"/>
    <s v="02/027"/>
    <s v="EAGLE CI"/>
    <x v="1"/>
    <s v="Cote d'Ivoire"/>
  </r>
  <r>
    <x v="23"/>
    <s v="Mission:4 Gare-Marche"/>
    <s v="Local Transport"/>
    <s v="Investigation"/>
    <n v="500"/>
    <n v="0.90041419052764282"/>
    <n v="555.29999999999995"/>
    <s v="E04"/>
    <s v="02/027"/>
    <s v="EAGLE CI"/>
    <x v="1"/>
    <s v="Cote d'Ivoire"/>
  </r>
  <r>
    <x v="23"/>
    <s v="Mission:4 crédit appel(cible)"/>
    <s v="Trust Building"/>
    <s v="Investigation"/>
    <n v="2000"/>
    <n v="3.6016567621105713"/>
    <n v="555.29999999999995"/>
    <s v="E04"/>
    <s v="02/027"/>
    <s v="EAGLE CI"/>
    <x v="1"/>
    <s v="Cote d'Ivoire"/>
  </r>
  <r>
    <x v="23"/>
    <s v="Mission:4 Marche-Gare"/>
    <s v="Local Transport"/>
    <s v="Investigation"/>
    <n v="500"/>
    <n v="0.90041419052764282"/>
    <n v="555.29999999999995"/>
    <s v="E04"/>
    <s v="02/027"/>
    <s v="EAGLE CI"/>
    <x v="1"/>
    <s v="Cote d'Ivoire"/>
  </r>
  <r>
    <x v="23"/>
    <s v="Mission:4 Jacqueville-Abidjan"/>
    <s v="Intercity Transport"/>
    <s v="Investigation"/>
    <n v="2000"/>
    <n v="3.6016567621105713"/>
    <n v="555.29999999999995"/>
    <s v="E04"/>
    <s v="02/027"/>
    <s v="EAGLE CI"/>
    <x v="1"/>
    <s v="Cote d'Ivoire"/>
  </r>
  <r>
    <x v="23"/>
    <s v="Mission:4 Abj yop-Domicile"/>
    <s v="Local Transport"/>
    <s v="Investigation"/>
    <n v="5000"/>
    <n v="9.0041419052764287"/>
    <n v="555.29999999999995"/>
    <s v="E04"/>
    <s v="02/027"/>
    <s v="EAGLE CI"/>
    <x v="1"/>
    <s v="Cote d'Ivoire"/>
  </r>
  <r>
    <x v="23"/>
    <s v="Domicile - Yopougon Saint André"/>
    <s v="Local Transport"/>
    <s v="Legal"/>
    <n v="4000"/>
    <n v="7.2033135242211426"/>
    <n v="555.29999999999995"/>
    <s v="Roxane"/>
    <s v="02/035"/>
    <s v="EAGLE CI"/>
    <x v="0"/>
    <s v="Cote d'Ivoire"/>
  </r>
  <r>
    <x v="23"/>
    <s v="Achat de boissons répérage"/>
    <s v="Travel Subsistence "/>
    <s v="Legal"/>
    <n v="4000"/>
    <n v="7.2033135242211426"/>
    <n v="555.29999999999995"/>
    <s v="Roxane"/>
    <s v="02/035"/>
    <s v="EAGLE CI"/>
    <x v="0"/>
    <s v="Cote d'Ivoire"/>
  </r>
  <r>
    <x v="23"/>
    <s v="Yopougon Saint André - Domicile"/>
    <s v="Local Transport"/>
    <s v="Legal"/>
    <n v="4000"/>
    <n v="7.2033135242211426"/>
    <n v="555.29999999999995"/>
    <s v="Roxane"/>
    <s v="02/035"/>
    <s v="EAGLE CI"/>
    <x v="0"/>
    <s v="Cote d'Ivoire"/>
  </r>
  <r>
    <x v="23"/>
    <s v="Mission 4 : hotel -gare de Mbahiakro"/>
    <s v="Local Transport"/>
    <s v="Investigation"/>
    <n v="500"/>
    <n v="0.90041419052764282"/>
    <n v="555.29999999999995"/>
    <s v="E15"/>
    <s v="02/028"/>
    <s v="EAGLE CI"/>
    <x v="1"/>
    <s v="Cote d'Ivoire"/>
  </r>
  <r>
    <x v="23"/>
    <s v="Mission 4 : Bouaké - Mbahiakro"/>
    <s v="Local Transport"/>
    <s v="Investigation"/>
    <n v="2000"/>
    <n v="3.6016567621105713"/>
    <n v="555.29999999999995"/>
    <s v="E15"/>
    <s v="02/028"/>
    <s v="EAGLE CI"/>
    <x v="1"/>
    <s v="Cote d'Ivoire"/>
  </r>
  <r>
    <x v="23"/>
    <s v="Mission 4 : Mbahiakro - Bouaké"/>
    <s v="Local Transport"/>
    <s v="Investigation"/>
    <n v="2000"/>
    <n v="3.6016567621105713"/>
    <n v="555.29999999999995"/>
    <s v="E15"/>
    <s v="02/028"/>
    <s v="EAGLE CI"/>
    <x v="1"/>
    <s v="Cote d'Ivoire"/>
  </r>
  <r>
    <x v="23"/>
    <s v="Mission 4 : gare - hotel"/>
    <s v="Local Transport"/>
    <s v="Investigation"/>
    <n v="500"/>
    <n v="0.90041419052764282"/>
    <n v="555.29999999999995"/>
    <s v="E15"/>
    <s v="02/028"/>
    <s v="EAGLE CI"/>
    <x v="1"/>
    <s v="Cote d'Ivoire"/>
  </r>
  <r>
    <x v="23"/>
    <s v="Mission 4 : hotel - restaurant"/>
    <s v="Local Transport"/>
    <s v="Investigation"/>
    <n v="300"/>
    <n v="0.54024851431658572"/>
    <n v="555.29999999999995"/>
    <s v="E15"/>
    <s v="02/028"/>
    <s v="EAGLE CI"/>
    <x v="1"/>
    <s v="Cote d'Ivoire"/>
  </r>
  <r>
    <x v="23"/>
    <s v="Mission 4 : restaurant - hotel"/>
    <s v="Local Transport"/>
    <s v="Investigation"/>
    <n v="300"/>
    <n v="0.54024851431658572"/>
    <n v="555.29999999999995"/>
    <s v="E15"/>
    <s v="02/028"/>
    <s v="EAGLE CI"/>
    <x v="1"/>
    <s v="Cote d'Ivoire"/>
  </r>
  <r>
    <x v="23"/>
    <s v="Mission 4 : hotel"/>
    <s v="Travel Subsistence "/>
    <s v="Investigation"/>
    <n v="13000"/>
    <n v="23.410768953718712"/>
    <n v="555.29999999999995"/>
    <s v="E15"/>
    <s v="02/028"/>
    <s v="EAGLE CI"/>
    <x v="1"/>
    <s v="Cote d'Ivoire"/>
  </r>
  <r>
    <x v="23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3"/>
    <s v="Mission 4 : Achat de nourriture pour cible"/>
    <s v="Trust Building"/>
    <s v="Investigation"/>
    <n v="2000"/>
    <n v="3.6016567621105713"/>
    <n v="555.29999999999995"/>
    <s v="E15"/>
    <s v="02/028"/>
    <s v="EAGLE CI"/>
    <x v="1"/>
    <s v="Cote d'Ivoire"/>
  </r>
  <r>
    <x v="23"/>
    <s v="Mission 4:hotel-gare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grand lahou-carrefour jacqueville"/>
    <s v="Local Transport"/>
    <s v="Investigation"/>
    <n v="2000"/>
    <n v="3.6016567621105713"/>
    <n v="555.29999999999995"/>
    <s v="E77"/>
    <s v="02/030"/>
    <s v="EAGLE CI"/>
    <x v="1"/>
    <s v="Cote d'Ivoire"/>
  </r>
  <r>
    <x v="23"/>
    <s v="Mission 4:carrefour jacqueville-jacqueville"/>
    <s v="Local Transport"/>
    <s v="Investigation"/>
    <n v="1000"/>
    <n v="1.8008283810552856"/>
    <n v="555.29999999999995"/>
    <s v="E77"/>
    <s v="02/030"/>
    <s v="EAGLE CI"/>
    <x v="1"/>
    <s v="Cote d'Ivoire"/>
  </r>
  <r>
    <x v="23"/>
    <s v="Mission 4:nourriture"/>
    <s v="Travel Subsistence "/>
    <s v="Investigation"/>
    <n v="5000"/>
    <n v="9.0041419052764287"/>
    <n v="555.29999999999995"/>
    <s v="E77"/>
    <s v="02/030"/>
    <s v="EAGLE CI"/>
    <x v="1"/>
    <s v="Cote d'Ivoire"/>
  </r>
  <r>
    <x v="23"/>
    <s v="Mission 4:gare-marche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jacqueville-addah"/>
    <s v="Local Transport"/>
    <s v="Investigation"/>
    <n v="4000"/>
    <n v="7.2033135242211426"/>
    <n v="555.29999999999995"/>
    <s v="E77"/>
    <s v="02/030"/>
    <s v="EAGLE CI"/>
    <x v="1"/>
    <s v="Cote d'Ivoire"/>
  </r>
  <r>
    <x v="23"/>
    <s v="Mission 4:addah-jacqueville"/>
    <s v="Local Transport"/>
    <s v="Investigation"/>
    <n v="4000"/>
    <n v="7.2033135242211426"/>
    <n v="555.29999999999995"/>
    <s v="E77"/>
    <s v="02/030"/>
    <s v="EAGLE CI"/>
    <x v="1"/>
    <s v="Cote d'Ivoire"/>
  </r>
  <r>
    <x v="23"/>
    <s v="Mission 4:marche-hotel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hotel-la rue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la rue -resto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resto-hotel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n03:Tanda-aniblegrou "/>
    <s v="Local Transport"/>
    <s v="Investigation"/>
    <n v="4000"/>
    <n v="7.2033135242211426"/>
    <n v="555.29999999999995"/>
    <s v="E87"/>
    <s v="02/029"/>
    <s v="EAGLE CI"/>
    <x v="1"/>
    <s v="Cote d'Ivoire"/>
  </r>
  <r>
    <x v="23"/>
    <s v="Missin03:Nourriture"/>
    <s v="Travel Subsistence "/>
    <s v="Investigation"/>
    <n v="5000"/>
    <n v="9.0041419052764287"/>
    <n v="555.29999999999995"/>
    <s v="E87"/>
    <s v="02/029"/>
    <s v="EAGLE CI"/>
    <x v="1"/>
    <s v="Cote d'Ivoire"/>
  </r>
  <r>
    <x v="23"/>
    <s v="Missin03:Achat de nourriture et Boisson pour cible"/>
    <s v="Trust Building"/>
    <s v="Investigation"/>
    <n v="7000"/>
    <n v="12.605798667386999"/>
    <n v="555.29999999999995"/>
    <s v="E87"/>
    <s v="02/029"/>
    <s v="EAGLE CI"/>
    <x v="1"/>
    <s v="Cote d'Ivoire"/>
  </r>
  <r>
    <x v="23"/>
    <s v="Missin03:Transport local"/>
    <s v="Local Transport"/>
    <s v="Investigation"/>
    <n v="2000"/>
    <n v="3.6016567621105713"/>
    <n v="555.29999999999995"/>
    <s v="E87"/>
    <s v="02/029"/>
    <s v="EAGLE CI"/>
    <x v="1"/>
    <s v="Cote d'Ivoire"/>
  </r>
  <r>
    <x v="23"/>
    <s v="Missin03:Agniblegrou-abidjan"/>
    <s v="Intercity Transport"/>
    <s v="Investigation"/>
    <n v="5000"/>
    <n v="9.0041419052764287"/>
    <n v="555.29999999999995"/>
    <s v="E87"/>
    <s v="02/029"/>
    <s v="EAGLE CI"/>
    <x v="1"/>
    <s v="Cote d'Ivoire"/>
  </r>
  <r>
    <x v="23"/>
    <s v="Missin03:gare-domicle "/>
    <s v="Local Transport"/>
    <s v="Investigation"/>
    <n v="10000"/>
    <n v="18.008283810552857"/>
    <n v="555.29999999999995"/>
    <s v="E87"/>
    <s v="02/029"/>
    <s v="EAGLE CI"/>
    <x v="1"/>
    <s v="Cote d'Ivoire"/>
  </r>
  <r>
    <x v="24"/>
    <s v="Mission:4 Domicile-Marcory"/>
    <s v="Local Transport"/>
    <s v="Investigation"/>
    <n v="6000"/>
    <n v="10.804970286331713"/>
    <n v="555.29999999999995"/>
    <s v="E04"/>
    <s v="02/027"/>
    <s v="EAGLE CI"/>
    <x v="1"/>
    <s v="Cote d'Ivoire"/>
  </r>
  <r>
    <x v="24"/>
    <s v="Mission:4 Achat de kit ramadan(cible)"/>
    <s v="Trust Building"/>
    <s v="Investigation"/>
    <n v="5000"/>
    <n v="9.0041419052764287"/>
    <n v="555.29999999999995"/>
    <s v="E04"/>
    <s v="02/027"/>
    <s v="EAGLE CI"/>
    <x v="1"/>
    <s v="Cote d'Ivoire"/>
  </r>
  <r>
    <x v="24"/>
    <s v="Mission:4 Marcory-Domicile"/>
    <s v="Local Transport"/>
    <s v="Investigation"/>
    <n v="6000"/>
    <n v="10.804970286331713"/>
    <n v="555.29999999999995"/>
    <s v="E04"/>
    <s v="02/027"/>
    <s v="EAGLE CI"/>
    <x v="1"/>
    <s v="Cote d'Ivoire"/>
  </r>
  <r>
    <x v="24"/>
    <s v="Mission 4 : hotel - gare"/>
    <s v="Local Transport"/>
    <s v="Investigation"/>
    <n v="500"/>
    <n v="0.90041419052764282"/>
    <n v="555.29999999999995"/>
    <s v="E15"/>
    <s v="02/028"/>
    <s v="EAGLE CI"/>
    <x v="1"/>
    <s v="Cote d'Ivoire"/>
  </r>
  <r>
    <x v="24"/>
    <s v="Mission 4 : Bouaké - Abidjan"/>
    <s v="Intercity Transport"/>
    <s v="Investigation"/>
    <n v="6600"/>
    <n v="11.885467314964885"/>
    <n v="555.29999999999995"/>
    <s v="E15"/>
    <s v="02/028"/>
    <s v="EAGLE CI"/>
    <x v="1"/>
    <s v="Cote d'Ivoire"/>
  </r>
  <r>
    <x v="24"/>
    <s v="Mission 4 : Yopougon - domicile"/>
    <s v="Local Transport"/>
    <s v="Investigation"/>
    <n v="8000"/>
    <n v="14.406627048442285"/>
    <n v="555.29999999999995"/>
    <s v="E15"/>
    <s v="02/028"/>
    <s v="EAGLE CI"/>
    <x v="1"/>
    <s v="Cote d'Ivoire"/>
  </r>
  <r>
    <x v="24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4"/>
    <s v="Mission 4:nourriture"/>
    <s v="Travel Subsistence "/>
    <s v="Investigation"/>
    <n v="5000"/>
    <n v="9.0041419052764287"/>
    <n v="555.29999999999995"/>
    <s v="E77"/>
    <s v="02/030"/>
    <s v="EAGLE CI"/>
    <x v="1"/>
    <s v="Cote d'Ivoire"/>
  </r>
  <r>
    <x v="24"/>
    <s v="Mission 4:hotel-gare"/>
    <s v="Local Transport"/>
    <s v="Investigation"/>
    <n v="500"/>
    <n v="0.90041419052764282"/>
    <n v="555.29999999999995"/>
    <s v="E77"/>
    <s v="02/030"/>
    <s v="EAGLE CI"/>
    <x v="1"/>
    <s v="Cote d'Ivoire"/>
  </r>
  <r>
    <x v="24"/>
    <s v="Mission 4:jacqueville-abidjan"/>
    <s v="Local Transport"/>
    <s v="Investigation"/>
    <n v="1500"/>
    <n v="2.7012425715829282"/>
    <n v="555.29999999999995"/>
    <s v="E77"/>
    <s v="02/030"/>
    <s v="EAGLE CI"/>
    <x v="1"/>
    <s v="Cote d'Ivoire"/>
  </r>
  <r>
    <x v="24"/>
    <s v="Mission 4:yopougon-domicile"/>
    <s v="Local Transport"/>
    <s v="Investigation"/>
    <n v="6000"/>
    <n v="10.804970286331713"/>
    <n v="555.29999999999995"/>
    <s v="E77"/>
    <s v="02/030"/>
    <s v="EAGLE CI"/>
    <x v="1"/>
    <s v="Cote d'Ivoire"/>
  </r>
  <r>
    <x v="24"/>
    <s v="Mission 4:Achat de nourriture et boisson pour cible "/>
    <s v="Trust Building"/>
    <s v="Investigation"/>
    <n v="7000"/>
    <n v="12.605798667386999"/>
    <n v="555.29999999999995"/>
    <s v="E77"/>
    <s v="02/030"/>
    <s v="EAGLE CI"/>
    <x v="1"/>
    <s v="Cote d'Ivoire"/>
  </r>
  <r>
    <x v="25"/>
    <s v="Bingerville-Yopougon st Andre"/>
    <s v="Local Transport"/>
    <s v="Office"/>
    <n v="4000"/>
    <n v="7.2033135242211426"/>
    <n v="555.29999999999995"/>
    <s v="Annick"/>
    <s v="02/039"/>
    <s v="EAGLE CI"/>
    <x v="0"/>
    <s v="Cote d'Ivoire"/>
  </r>
  <r>
    <x v="25"/>
    <s v="Bureau-Yopougon"/>
    <s v="Local Transport"/>
    <s v="Investigation"/>
    <n v="3000"/>
    <n v="5.4024851431658565"/>
    <n v="555.29999999999995"/>
    <s v="E04"/>
    <s v="02/037"/>
    <s v="EAGLE CI"/>
    <x v="1"/>
    <s v="Cote d'Ivoire"/>
  </r>
  <r>
    <x v="25"/>
    <s v="Yopougon-Bureau"/>
    <s v="Local Transport"/>
    <s v="Investigation"/>
    <n v="3000"/>
    <n v="5.4024851431658565"/>
    <n v="555.29999999999995"/>
    <s v="E04"/>
    <s v="02/037"/>
    <s v="EAGLE CI"/>
    <x v="1"/>
    <s v="Cote d'Ivoire"/>
  </r>
  <r>
    <x v="25"/>
    <s v="Domicile - Yopougon Saint André"/>
    <s v="Local Transport"/>
    <s v="Legal"/>
    <n v="1000"/>
    <n v="1.8008283810552856"/>
    <n v="555.29999999999995"/>
    <s v="Roxane"/>
    <s v="02/040"/>
    <s v="EAGLE CI"/>
    <x v="0"/>
    <s v="Cote d'Ivoire"/>
  </r>
  <r>
    <x v="25"/>
    <s v="Yopougon Saint André - Bureau"/>
    <s v="Local Transport"/>
    <s v="Legal"/>
    <n v="6000"/>
    <n v="10.804970286331713"/>
    <n v="555.29999999999995"/>
    <s v="Roxane"/>
    <s v="02/040"/>
    <s v="EAGLE CI"/>
    <x v="0"/>
    <s v="Cote d'Ivoire"/>
  </r>
  <r>
    <x v="25"/>
    <s v="Domicile-Yopougon"/>
    <s v="Local Transport"/>
    <s v="Investigation"/>
    <n v="5000"/>
    <n v="9.0041419052764287"/>
    <n v="555.29999999999995"/>
    <s v="Maxime"/>
    <s v="02/038"/>
    <s v="EAGLE CI"/>
    <x v="1"/>
    <s v="Cote d'Ivoire"/>
  </r>
  <r>
    <x v="25"/>
    <s v="Yopougon-UCT"/>
    <s v="Local Transport"/>
    <s v="Investigation"/>
    <n v="9000"/>
    <n v="16.207455429497571"/>
    <n v="555.29999999999995"/>
    <s v="Maxime"/>
    <s v="02/038"/>
    <s v="EAGLE CI"/>
    <x v="1"/>
    <s v="Cote d'Ivoire"/>
  </r>
  <r>
    <x v="25"/>
    <s v="UCT-bureau"/>
    <s v="Local Transport"/>
    <s v="Investigation"/>
    <n v="5000"/>
    <n v="9.0041419052764287"/>
    <n v="555.29999999999995"/>
    <s v="Maxime"/>
    <s v="02/038"/>
    <s v="EAGLE CI"/>
    <x v="1"/>
    <s v="Cote d'Ivoire"/>
  </r>
  <r>
    <x v="26"/>
    <s v="Bingerville-Bureau"/>
    <s v="Local Transport"/>
    <s v="Office"/>
    <n v="2000"/>
    <n v="3.6016567621105713"/>
    <n v="555.29999999999995"/>
    <s v="Annick"/>
    <s v="02/051"/>
    <s v="EAGLE CI"/>
    <x v="0"/>
    <s v="Cote d'Ivoire"/>
  </r>
  <r>
    <x v="26"/>
    <s v="Bureau -bingerville"/>
    <s v="Local Transport"/>
    <s v="Office"/>
    <n v="2000"/>
    <n v="3.6016567621105713"/>
    <n v="555.29999999999995"/>
    <s v="Annick"/>
    <s v="02/051"/>
    <s v="EAGLE CI"/>
    <x v="0"/>
    <s v="Cote d'Ivoire"/>
  </r>
  <r>
    <x v="26"/>
    <s v="Bureau- UCT"/>
    <s v="Local Transport"/>
    <s v="Management"/>
    <n v="4000"/>
    <n v="7.2033135242211426"/>
    <n v="555.29999999999995"/>
    <s v="Jean Jacques"/>
    <s v="02/041"/>
    <s v="EAGLE CI"/>
    <x v="0"/>
    <s v="Cote d'Ivoire"/>
  </r>
  <r>
    <x v="26"/>
    <s v="Abobo-Bureau"/>
    <s v="Local Transport"/>
    <s v="Investigation"/>
    <n v="3500"/>
    <n v="6.3028993336934995"/>
    <n v="555.29999999999995"/>
    <s v="E04"/>
    <s v="02/048"/>
    <s v="EAGLE CI"/>
    <x v="1"/>
    <s v="Cote d'Ivoire"/>
  </r>
  <r>
    <x v="26"/>
    <s v="Bureau-Abobo"/>
    <s v="Local Transport"/>
    <s v="Investigation"/>
    <n v="3500"/>
    <n v="6.3028993336934995"/>
    <n v="555.29999999999995"/>
    <s v="E04"/>
    <s v="02/048"/>
    <s v="EAGLE CI"/>
    <x v="1"/>
    <s v="Cote d'Ivoire"/>
  </r>
  <r>
    <x v="26"/>
    <s v="Yopougon - Bureau"/>
    <s v="Local Transport"/>
    <s v="Legal"/>
    <n v="3500"/>
    <n v="6.3028993336934995"/>
    <n v="555.29999999999995"/>
    <s v="Roxane"/>
    <s v="02/049"/>
    <s v="EAGLE CI"/>
    <x v="0"/>
    <s v="Cote d'Ivoire"/>
  </r>
  <r>
    <x v="26"/>
    <s v="Bureau - Yopougon"/>
    <s v="Local Transport"/>
    <s v="Legal"/>
    <n v="3500"/>
    <n v="6.3028993336934995"/>
    <n v="555.29999999999995"/>
    <s v="Roxane"/>
    <s v="02/049"/>
    <s v="EAGLE CI"/>
    <x v="0"/>
    <s v="Cote d'Ivoire"/>
  </r>
  <r>
    <x v="26"/>
    <s v="UCT- Bureau"/>
    <s v="Local Transport"/>
    <s v="Management"/>
    <n v="4000"/>
    <n v="7.2033135242211426"/>
    <n v="555.29999999999995"/>
    <s v="Jean Jacques"/>
    <s v="02/041"/>
    <s v="EAGLE CI"/>
    <x v="0"/>
    <s v="Cote d'Ivoire"/>
  </r>
  <r>
    <x v="26"/>
    <s v="Gonzague-bureau"/>
    <s v="Local Transport"/>
    <s v="Investigation"/>
    <n v="4000"/>
    <n v="7.2033135242211426"/>
    <n v="555.29999999999995"/>
    <s v="Maxime"/>
    <s v="02/050"/>
    <s v="EAGLE CI"/>
    <x v="1"/>
    <s v="Cote d'Ivoire"/>
  </r>
  <r>
    <x v="26"/>
    <s v="bureau-gonzague"/>
    <s v="Local Transport"/>
    <s v="Investigation"/>
    <n v="4000"/>
    <n v="7.2033135242211426"/>
    <n v="555.29999999999995"/>
    <s v="Maxime"/>
    <s v="02/050"/>
    <s v="EAGLE CI"/>
    <x v="1"/>
    <s v="Cote d'Ivoire"/>
  </r>
  <r>
    <x v="27"/>
    <s v="Bureau-WCF"/>
    <s v="Local Transport"/>
    <s v="Office"/>
    <n v="3000"/>
    <n v="5.4024851431658565"/>
    <n v="555.29999999999995"/>
    <s v="Annick"/>
    <s v="02/043"/>
    <s v="EAGLE CI"/>
    <x v="0"/>
    <s v="Cote d'Ivoire"/>
  </r>
  <r>
    <x v="27"/>
    <s v="WCF-Banque"/>
    <s v="Local Transport"/>
    <s v="Office"/>
    <n v="5000"/>
    <n v="9.0041419052764287"/>
    <n v="555.29999999999995"/>
    <s v="Annick"/>
    <s v="02/043"/>
    <s v="EAGLE CI"/>
    <x v="0"/>
    <s v="Cote d'Ivoire"/>
  </r>
  <r>
    <x v="27"/>
    <s v="Banque-bureau"/>
    <s v="Local Transport"/>
    <s v="Office"/>
    <n v="5000"/>
    <n v="9.0041419052764287"/>
    <n v="555.29999999999995"/>
    <s v="Annick"/>
    <s v="02/043"/>
    <s v="EAGLE CI"/>
    <x v="0"/>
    <s v="Cote d'Ivoire"/>
  </r>
  <r>
    <x v="27"/>
    <s v="Bingerville-Bureau"/>
    <s v="Local Transport"/>
    <s v="Office"/>
    <n v="2000"/>
    <n v="3.6016567621105713"/>
    <n v="555.29999999999995"/>
    <s v="Annick"/>
    <s v="02/051"/>
    <s v="EAGLE CI"/>
    <x v="0"/>
    <s v="Cote d'Ivoire"/>
  </r>
  <r>
    <x v="27"/>
    <s v="Bureau -Bingerville"/>
    <s v="Local Transport"/>
    <s v="Office"/>
    <n v="2000"/>
    <n v="3.6016567621105713"/>
    <n v="555.29999999999995"/>
    <s v="Annick"/>
    <s v="02/051"/>
    <s v="EAGLE CI"/>
    <x v="0"/>
    <s v="Cote d'Ivoire"/>
  </r>
  <r>
    <x v="27"/>
    <s v="Abobo-Bureau"/>
    <s v="Local Transport"/>
    <s v="Investigation"/>
    <n v="3500"/>
    <n v="6.3028993336934995"/>
    <n v="555.29999999999995"/>
    <s v="E04"/>
    <s v="02/048"/>
    <s v="EAGLE CI"/>
    <x v="1"/>
    <s v="Cote d'Ivoire"/>
  </r>
  <r>
    <x v="27"/>
    <s v="Bureau-Abobo"/>
    <s v="Local Transport"/>
    <s v="Investigation"/>
    <n v="3500"/>
    <n v="6.3028993336934995"/>
    <n v="555.29999999999995"/>
    <s v="E04"/>
    <s v="02/048"/>
    <s v="EAGLE CI"/>
    <x v="1"/>
    <s v="Cote d'Ivoire"/>
  </r>
  <r>
    <x v="27"/>
    <s v="Yopougon - Bureau "/>
    <s v="Local Transport"/>
    <s v="Legal"/>
    <n v="3500"/>
    <n v="6.3028993336934995"/>
    <n v="555.29999999999995"/>
    <s v="Roxane"/>
    <s v="02/049"/>
    <s v="EAGLE CI"/>
    <x v="0"/>
    <s v="Cote d'Ivoire"/>
  </r>
  <r>
    <x v="27"/>
    <s v="Bureau - Yopougon"/>
    <s v="Local Transport"/>
    <s v="Legal"/>
    <n v="3500"/>
    <n v="6.3028993336934995"/>
    <n v="555.29999999999995"/>
    <s v="Roxane"/>
    <s v="02/049"/>
    <s v="EAGLE CI"/>
    <x v="0"/>
    <s v="Cote d'Ivoire"/>
  </r>
  <r>
    <x v="27"/>
    <s v="Achat electricité bureau "/>
    <s v="Rent &amp; Utilities"/>
    <s v="Office"/>
    <n v="10000"/>
    <n v="18.008283810552857"/>
    <n v="555.29999999999995"/>
    <s v="Agnes"/>
    <s v="02/047"/>
    <s v="EAGLE CI"/>
    <x v="0"/>
    <s v="Cote d'Ivoire"/>
  </r>
  <r>
    <x v="27"/>
    <s v="Frais de reparation Imprimante"/>
    <s v="Services"/>
    <s v="Office"/>
    <n v="8000"/>
    <n v="14.406627048442285"/>
    <n v="555.29999999999995"/>
    <s v="E77"/>
    <s v="02/044"/>
    <s v="EAGLE CI"/>
    <x v="0"/>
    <s v="Cote d'Ivoire"/>
  </r>
  <r>
    <x v="27"/>
    <s v="Frais de reparation Portable"/>
    <s v="Services"/>
    <s v="Office"/>
    <n v="17000"/>
    <n v="30.614082477939856"/>
    <n v="555.29999999999995"/>
    <s v="E77"/>
    <s v="02/045"/>
    <s v="EAGLE CI"/>
    <x v="0"/>
    <s v="Cote d'Ivoire"/>
  </r>
  <r>
    <x v="27"/>
    <s v="Mission 4:bureau-adjame"/>
    <s v="Local Transport"/>
    <s v="Investigation"/>
    <n v="4000"/>
    <n v="7.2033135242211426"/>
    <n v="555.29999999999995"/>
    <s v="E77"/>
    <s v="02/046"/>
    <s v="EAGLE CI"/>
    <x v="1"/>
    <s v="Cote d'Ivoire"/>
  </r>
  <r>
    <x v="27"/>
    <s v="Mission 4:adjame-bureau"/>
    <s v="Local Transport"/>
    <s v="Investigation"/>
    <n v="4000"/>
    <n v="7.2033135242211426"/>
    <n v="555.29999999999995"/>
    <s v="E77"/>
    <s v="02/046"/>
    <s v="EAGLE CI"/>
    <x v="1"/>
    <s v="Cote d'Ivoire"/>
  </r>
  <r>
    <x v="27"/>
    <s v="Gonzague-bureau"/>
    <s v="Local Transport"/>
    <s v="Investigation"/>
    <n v="4000"/>
    <n v="7.2033135242211426"/>
    <n v="555.29999999999995"/>
    <s v="Maxime"/>
    <s v="02/050"/>
    <s v="EAGLE CI"/>
    <x v="1"/>
    <s v="Cote d'Ivoire"/>
  </r>
  <r>
    <x v="27"/>
    <s v="bureau-gonzague"/>
    <s v="Local Transport"/>
    <s v="Investigation"/>
    <n v="4000"/>
    <n v="7.2033135242211426"/>
    <n v="555.29999999999995"/>
    <s v="Maxime"/>
    <s v="02/042"/>
    <s v="EAGLE CI"/>
    <x v="1"/>
    <s v="Cote d'Ivoire"/>
  </r>
  <r>
    <x v="27"/>
    <s v="Bureau-Interpol"/>
    <s v="Local Transport"/>
    <s v="Investigation"/>
    <n v="4000"/>
    <n v="7.2033135242211426"/>
    <n v="555.29999999999995"/>
    <s v="Maxime"/>
    <s v="02/042"/>
    <s v="EAGLE CI"/>
    <x v="1"/>
    <s v="Cote d'Ivoire"/>
  </r>
  <r>
    <x v="27"/>
    <s v="Interpol-bureau"/>
    <s v="Local Transport"/>
    <s v="Investigation"/>
    <n v="4000"/>
    <n v="7.2033135242211426"/>
    <n v="555.29999999999995"/>
    <s v="Maxime"/>
    <s v="02/042"/>
    <s v="EAGLE CI"/>
    <x v="1"/>
    <s v="Cote d'Ivoire"/>
  </r>
  <r>
    <x v="28"/>
    <s v="Bingerville-Bureau"/>
    <s v="Local Transport"/>
    <s v="Office"/>
    <n v="2000"/>
    <n v="3.6016567621105713"/>
    <n v="555.29999999999995"/>
    <s v="Annick"/>
    <s v="02/052"/>
    <s v="EAGLE CI"/>
    <x v="0"/>
    <s v="Cote d'Ivoire"/>
  </r>
  <r>
    <x v="28"/>
    <s v="Bureau -Bingerville"/>
    <s v="Local Transport"/>
    <s v="Office"/>
    <n v="2000"/>
    <n v="3.6016567621105713"/>
    <n v="555.29999999999995"/>
    <s v="Annick"/>
    <s v="02/052"/>
    <s v="EAGLE CI"/>
    <x v="0"/>
    <s v="Cote d'Ivoire"/>
  </r>
  <r>
    <x v="28"/>
    <s v="Frais d'envoi de fond aux enqueteurs; E77,E87"/>
    <s v="Transfer Fees"/>
    <s v="Office"/>
    <n v="800"/>
    <n v="1.4406627048442284"/>
    <n v="555.29999999999995"/>
    <s v="Annick"/>
    <s v="02/055"/>
    <s v="EAGLE CI"/>
    <x v="0"/>
    <s v="Cote d'Ivoire"/>
  </r>
  <r>
    <x v="28"/>
    <s v="Mission 6:Domicile-portbouet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6:portbouet-domicile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6:Achat de boisson pour cible"/>
    <s v="Trust Building"/>
    <s v="Investigation"/>
    <n v="3000"/>
    <n v="5.4024851431658565"/>
    <n v="555.29999999999995"/>
    <s v="E77"/>
    <s v="02/053"/>
    <s v="EAGLE CI"/>
    <x v="1"/>
    <s v="Cote d'Ivoire"/>
  </r>
  <r>
    <x v="28"/>
    <s v="Mission 7:domicile-KOBAKRO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7:kobakro-domicile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7:Achat de nourriture pour cible"/>
    <s v="Trust Building"/>
    <s v="Investigation"/>
    <n v="3000"/>
    <n v="5.4024851431658565"/>
    <n v="555.29999999999995"/>
    <s v="E77"/>
    <s v="02/053"/>
    <s v="EAGLE CI"/>
    <x v="1"/>
    <s v="Cote d'Ivoire"/>
  </r>
  <r>
    <x v="28"/>
    <s v="Missin04:domicle -gare "/>
    <s v="Local Transport"/>
    <s v="Investigation"/>
    <n v="3000"/>
    <n v="5.4024851431658565"/>
    <n v="555.29999999999995"/>
    <s v="E87"/>
    <s v="02/054"/>
    <s v="EAGLE CI"/>
    <x v="1"/>
    <s v="Cote d'Ivoire"/>
  </r>
  <r>
    <x v="28"/>
    <s v="Missin04:abidjan-jacque ville"/>
    <s v="Intercity Transport"/>
    <s v="Investigation"/>
    <n v="2000"/>
    <n v="3.6016567621105713"/>
    <n v="555.29999999999995"/>
    <s v="E87"/>
    <s v="02/054"/>
    <s v="EAGLE CI"/>
    <x v="1"/>
    <s v="Cote d'Ivoire"/>
  </r>
  <r>
    <x v="28"/>
    <s v="Missin04:transport local"/>
    <s v="Local Transport"/>
    <s v="Investigation"/>
    <n v="2000"/>
    <n v="3.6016567621105713"/>
    <n v="555.29999999999995"/>
    <s v="E87"/>
    <s v="02/054"/>
    <s v="EAGLE CI"/>
    <x v="1"/>
    <s v="Cote d'Ivoire"/>
  </r>
  <r>
    <x v="28"/>
    <s v="Missin04:Nourriture"/>
    <s v="Travel Subsistence "/>
    <s v="Investigation"/>
    <n v="5000"/>
    <n v="9.0041419052764287"/>
    <n v="555.29999999999995"/>
    <s v="E87"/>
    <s v="02/054"/>
    <s v="EAGLE CI"/>
    <x v="1"/>
    <s v="Cote d'Ivoire"/>
  </r>
  <r>
    <x v="28"/>
    <s v="Missin04:Hotel"/>
    <s v="Travel Subsistence "/>
    <s v="Investigation"/>
    <n v="13000"/>
    <n v="23.410768953718712"/>
    <n v="555.29999999999995"/>
    <s v="E87"/>
    <s v="02/054"/>
    <s v="EAGLE CI"/>
    <x v="1"/>
    <s v="Cote d'Ivoire"/>
  </r>
  <r>
    <x v="29"/>
    <s v="Bingerville-Bureau"/>
    <s v="Local Transport"/>
    <s v="Office"/>
    <n v="2000"/>
    <n v="3.6016567621105713"/>
    <n v="555.29999999999995"/>
    <s v="Annick"/>
    <s v="02/060"/>
    <s v="EAGLE CI"/>
    <x v="0"/>
    <s v="Cote d'Ivoire"/>
  </r>
  <r>
    <x v="29"/>
    <s v="Bureau -bingerville"/>
    <s v="Local Transport"/>
    <s v="Office"/>
    <n v="2000"/>
    <n v="3.6016567621105713"/>
    <n v="555.29999999999995"/>
    <s v="Annick"/>
    <s v="02/060"/>
    <s v="EAGLE CI"/>
    <x v="0"/>
    <s v="Cote d'Ivoire"/>
  </r>
  <r>
    <x v="29"/>
    <s v="Songon - Bureau"/>
    <s v="Local Transport"/>
    <s v="Management"/>
    <n v="4000"/>
    <n v="7.2033135242211426"/>
    <n v="555.29999999999995"/>
    <s v="Jean Jacques"/>
    <s v="02/061"/>
    <s v="EAGLE CI"/>
    <x v="0"/>
    <s v="Cote d'Ivoire"/>
  </r>
  <r>
    <x v="29"/>
    <s v="Bureau - Songon"/>
    <s v="Local Transport"/>
    <s v="Management"/>
    <n v="4000"/>
    <n v="7.2033135242211426"/>
    <n v="555.29999999999995"/>
    <s v="Jean Jacques"/>
    <s v="02/061"/>
    <s v="EAGLE CI"/>
    <x v="0"/>
    <s v="Cote d'Ivoire"/>
  </r>
  <r>
    <x v="29"/>
    <s v="Abobo-Bureau"/>
    <s v="Local Transport"/>
    <s v="Investigation"/>
    <n v="3500"/>
    <n v="6.3028993336934995"/>
    <n v="555.29999999999995"/>
    <s v="E04"/>
    <s v="02/059"/>
    <s v="EAGLE CI"/>
    <x v="1"/>
    <s v="Cote d'Ivoire"/>
  </r>
  <r>
    <x v="29"/>
    <s v="Bureau-Abobo"/>
    <s v="Local Transport"/>
    <s v="Investigation"/>
    <n v="3500"/>
    <n v="6.3028993336934995"/>
    <n v="555.29999999999995"/>
    <s v="E04"/>
    <s v="02/059"/>
    <s v="EAGLE CI"/>
    <x v="1"/>
    <s v="Cote d'Ivoire"/>
  </r>
  <r>
    <x v="29"/>
    <s v="Yopougon - Pôle Pénal"/>
    <s v="Local Transport"/>
    <s v="Legal"/>
    <n v="3500"/>
    <n v="6.3028993336934995"/>
    <n v="555.29999999999995"/>
    <s v="Roxane"/>
    <s v="02/056"/>
    <s v="EAGLE CI"/>
    <x v="0"/>
    <s v="Cote d'Ivoire"/>
  </r>
  <r>
    <x v="29"/>
    <s v="Pôle Pénal - Bureau"/>
    <s v="Local Transport"/>
    <s v="Legal"/>
    <n v="1000"/>
    <n v="1.8008283810552856"/>
    <n v="555.29999999999995"/>
    <s v="Roxane"/>
    <s v="02/056"/>
    <s v="EAGLE CI"/>
    <x v="0"/>
    <s v="Cote d'Ivoire"/>
  </r>
  <r>
    <x v="29"/>
    <s v="Bureau - Yopougon"/>
    <s v="Local Transport"/>
    <s v="Legal"/>
    <n v="3500"/>
    <n v="6.3028993336934995"/>
    <n v="555.29999999999995"/>
    <s v="Roxane"/>
    <s v="02/056"/>
    <s v="EAGLE CI"/>
    <x v="0"/>
    <s v="Cote d'Ivoire"/>
  </r>
  <r>
    <x v="29"/>
    <s v="Missin04:jacquville- village "/>
    <s v="Local Transport"/>
    <s v="Investigation"/>
    <n v="3000"/>
    <n v="5.4024851431658565"/>
    <n v="555.29999999999995"/>
    <s v="E87"/>
    <s v="02/054"/>
    <s v="EAGLE CI"/>
    <x v="1"/>
    <s v="Cote d'Ivoire"/>
  </r>
  <r>
    <x v="29"/>
    <s v="Missin04:village -jacqueville "/>
    <s v="Local Transport"/>
    <s v="Investigation"/>
    <n v="3000"/>
    <n v="5.4024851431658565"/>
    <n v="555.29999999999995"/>
    <s v="E87"/>
    <s v="02/054"/>
    <s v="EAGLE CI"/>
    <x v="1"/>
    <s v="Cote d'Ivoire"/>
  </r>
  <r>
    <x v="29"/>
    <s v="Missin04:Achat de nourriture et boisson pour cible"/>
    <s v="Trust Building"/>
    <s v="Investigation"/>
    <n v="10000"/>
    <n v="18.008283810552857"/>
    <n v="555.29999999999995"/>
    <s v="E87"/>
    <s v="02/054"/>
    <s v="EAGLE CI"/>
    <x v="1"/>
    <s v="Cote d'Ivoire"/>
  </r>
  <r>
    <x v="29"/>
    <s v="Missin04:Nourriture"/>
    <s v="Travel Subsistence "/>
    <s v="Investigation"/>
    <n v="5000"/>
    <n v="9.0041419052764287"/>
    <n v="555.29999999999995"/>
    <s v="E87"/>
    <s v="02/054"/>
    <s v="EAGLE CI"/>
    <x v="1"/>
    <s v="Cote d'Ivoire"/>
  </r>
  <r>
    <x v="29"/>
    <s v="Missin04:Local Transport"/>
    <s v="Local Transport"/>
    <s v="Investigation"/>
    <n v="2000"/>
    <n v="3.6016567621105713"/>
    <n v="555.29999999999995"/>
    <s v="E87"/>
    <s v="02/054"/>
    <s v="EAGLE CI"/>
    <x v="1"/>
    <s v="Cote d'Ivoire"/>
  </r>
  <r>
    <x v="29"/>
    <s v="Missin04:jacquiville- abidjan"/>
    <s v="Local Transport"/>
    <s v="Investigation"/>
    <n v="2000"/>
    <n v="3.6016567621105713"/>
    <n v="555.29999999999995"/>
    <s v="E87"/>
    <s v="02/054"/>
    <s v="EAGLE CI"/>
    <x v="1"/>
    <s v="Cote d'Ivoire"/>
  </r>
  <r>
    <x v="29"/>
    <s v="Missin04:gare-domicle"/>
    <s v="Local Transport"/>
    <s v="Investigation"/>
    <n v="6000"/>
    <n v="10.804970286331713"/>
    <n v="555.29999999999995"/>
    <s v="E87"/>
    <s v="02/054"/>
    <s v="EAGLE CI"/>
    <x v="1"/>
    <s v="Cote d'Ivoire"/>
  </r>
  <r>
    <x v="29"/>
    <s v="Bureau-UCT"/>
    <s v="Local Transport"/>
    <s v="Investigation"/>
    <n v="4500"/>
    <n v="8.1037277147487856"/>
    <n v="555.29999999999995"/>
    <s v="Maxime"/>
    <s v="02/057"/>
    <s v="EAGLE CI"/>
    <x v="1"/>
    <s v="Cote d'Ivoire"/>
  </r>
  <r>
    <x v="29"/>
    <s v="UCT-bureau"/>
    <s v="Local Transport"/>
    <s v="Investigation"/>
    <n v="4500"/>
    <n v="8.1037277147487856"/>
    <n v="555.29999999999995"/>
    <s v="Maxime"/>
    <s v="02/057"/>
    <s v="EAGLE CI"/>
    <x v="1"/>
    <s v="Cote d'Ivoire"/>
  </r>
  <r>
    <x v="29"/>
    <s v="Gonzague-bureau"/>
    <s v="Local Transport"/>
    <s v="Investigation"/>
    <n v="4000"/>
    <n v="7.2033135242211426"/>
    <n v="555.29999999999995"/>
    <s v="Maxime"/>
    <s v="02/058"/>
    <s v="EAGLE CI"/>
    <x v="1"/>
    <s v="Cote d'Ivoire"/>
  </r>
  <r>
    <x v="29"/>
    <s v="bureau-gonzague"/>
    <s v="Local Transport"/>
    <s v="Investigation"/>
    <n v="4000"/>
    <n v="7.2033135242211426"/>
    <n v="555.29999999999995"/>
    <s v="Maxime"/>
    <s v="02/058"/>
    <s v="EAGLE CI"/>
    <x v="1"/>
    <s v="Cote d'Ivoire"/>
  </r>
  <r>
    <x v="30"/>
    <s v="Frais bancaires mois de février 2026"/>
    <s v="Bank Fees"/>
    <s v="Office"/>
    <n v="4950"/>
    <n v="8.9141004862236635"/>
    <n v="555.29999999999995"/>
    <s v="SGBCI"/>
    <m/>
    <s v="EAGLE CI"/>
    <x v="0"/>
    <s v="Cote d'Ivoi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4" cacheId="2" autoFormatId="1" applyNumberFormats="0" applyBorderFormats="0" applyFontFormats="0" applyPatternFormats="0" applyAlignmentFormats="0" applyWidthHeightFormats="1" dataCaption="Valeurs" updatedVersion="8" minRefreshableVersion="3" createdVersion="8" useAutoFormatting="1" indent="0" outline="1" outlineData="1" showDrill="1" multipleFieldFilters="0">
  <location ref="A3:M10" firstHeaderRow="1" firstDataRow="2" firstDataCol="1"/>
  <pivotFields count="12">
    <pivotField numFmtId="58" showAll="0"/>
    <pivotField showAll="0"/>
    <pivotField axis="axisCol" showAll="0">
      <items count="14">
        <item x="10"/>
        <item x="9"/>
        <item x="6"/>
        <item x="8"/>
        <item x="0"/>
        <item x="2"/>
        <item x="3"/>
        <item x="1"/>
        <item x="7"/>
        <item m="1" x="11"/>
        <item m="1" x="12"/>
        <item x="4"/>
        <item x="5"/>
        <item t="default"/>
      </items>
    </pivotField>
    <pivotField axis="axisRow" showAll="0">
      <items count="6">
        <item x="2"/>
        <item x="3"/>
        <item x="1"/>
        <item x="4"/>
        <item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 t="grand">
      <x/>
    </i>
  </colItems>
  <dataFields count="1">
    <dataField name="Somme de Spent in national currency" fld="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7" cacheId="0" autoFormatId="1" applyNumberFormats="0" applyBorderFormats="0" applyFontFormats="0" applyPatternFormats="0" applyAlignmentFormats="0" applyWidthHeightFormats="1" dataCaption="Valeurs" updatedVersion="8" minRefreshableVersion="3" createdVersion="8" useAutoFormatting="1" indent="0" outline="1" outlineData="1" showDrill="1" multipleFieldFilters="0">
  <location ref="A3:C15" firstHeaderRow="0" firstDataRow="1" firstDataCol="1"/>
  <pivotFields count="12">
    <pivotField numFmtId="58" showAll="0"/>
    <pivotField showAll="0"/>
    <pivotField showAll="0"/>
    <pivotField showAll="0"/>
    <pivotField dataField="1" showAll="0"/>
    <pivotField dataField="1" showAll="0"/>
    <pivotField showAll="0"/>
    <pivotField axis="axisRow" showAll="0">
      <items count="13">
        <item x="4"/>
        <item x="0"/>
        <item x="2"/>
        <item x="5"/>
        <item x="6"/>
        <item x="7"/>
        <item x="1"/>
        <item m="1" x="11"/>
        <item x="8"/>
        <item x="3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in national currency" fld="4" baseField="0" baseItem="0"/>
    <dataField name="Somme de Spent in $" fld="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1" autoFormatId="1" applyNumberFormats="0" applyBorderFormats="0" applyFontFormats="0" applyPatternFormats="0" applyAlignmentFormats="0" applyWidthHeightFormats="1" dataCaption="Valeurs" updatedVersion="8" minRefreshableVersion="3" createdVersion="8" useAutoFormatting="1" indent="0" outline="1" outlineData="1" showDrill="1" multipleFieldFilters="0">
  <location ref="A3:C15" firstHeaderRow="0" firstDataRow="1" firstDataCol="1"/>
  <pivotFields count="9">
    <pivotField numFmtId="58" showAll="0"/>
    <pivotField showAll="0"/>
    <pivotField showAll="0"/>
    <pivotField dataField="1" showAll="0"/>
    <pivotField dataField="1" showAll="0"/>
    <pivotField showAll="0"/>
    <pivotField axis="axisRow" showAll="0">
      <items count="12">
        <item x="3"/>
        <item x="2"/>
        <item x="10"/>
        <item x="6"/>
        <item x="7"/>
        <item x="8"/>
        <item x="9"/>
        <item x="1"/>
        <item x="4"/>
        <item x="5"/>
        <item x="0"/>
        <item t="default"/>
      </items>
    </pivotField>
    <pivotField showAll="0"/>
    <pivotField showAll="0"/>
  </pivotFields>
  <rowFields count="1">
    <field x="6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" fld="3" baseField="0" baseItem="0"/>
    <dataField name="Somme de Received" fld="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Kontingenční tabulka1" cacheId="3" autoFormatId="1" applyNumberFormats="0" applyBorderFormats="0" applyFontFormats="0" applyPatternFormats="0" applyAlignmentFormats="0" applyWidthHeightFormats="1" dataCaption="Hodnoty" updatedVersion="8" minRefreshableVersion="3" createdVersion="8" useAutoFormatting="1" indent="0" outline="1" outlineData="1" showDrill="1" multipleFieldFilters="0" rowHeaderCaption="Rows" grandTotalCaption="Total sum">
  <location ref="M2:O11" firstHeaderRow="0" firstDataRow="1" firstDataCol="1"/>
  <pivotFields count="14">
    <pivotField numFmtId="58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6">
        <item x="2"/>
        <item x="1"/>
        <item m="1" x="4"/>
        <item m="1" x="3"/>
        <item x="0"/>
        <item t="default"/>
      </items>
    </pivotField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0"/>
    <field x="13"/>
  </rowFields>
  <rowItems count="9">
    <i>
      <x/>
    </i>
    <i r="1">
      <x v="1"/>
    </i>
    <i>
      <x v="1"/>
    </i>
    <i r="1">
      <x v="1"/>
    </i>
    <i r="1">
      <x v="2"/>
    </i>
    <i>
      <x v="4"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pent in national currency" fld="4" baseField="0" baseItem="0"/>
    <dataField name="Sum of Spent in $" fld="5" baseField="0" baseItem="0"/>
  </dataFields>
  <formats count="2">
    <format dxfId="0">
      <pivotArea outline="0" collapsedLevelsAreSubtotals="1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4"/>
  <sheetViews>
    <sheetView workbookViewId="0">
      <selection activeCell="J15" sqref="J15"/>
    </sheetView>
  </sheetViews>
  <sheetFormatPr defaultColWidth="9.57272727272727" defaultRowHeight="14.5"/>
  <cols>
    <col min="1" max="10" width="19.1363636363636" customWidth="1"/>
    <col min="13" max="13" width="23.1363636363636" customWidth="1"/>
    <col min="14" max="14" width="9.57272727272727" style="28"/>
  </cols>
  <sheetData>
    <row r="1" ht="26" spans="1:10">
      <c r="A1" s="423" t="s">
        <v>0</v>
      </c>
      <c r="B1" s="424" t="s">
        <v>1</v>
      </c>
      <c r="C1" s="424" t="s">
        <v>2</v>
      </c>
      <c r="D1" s="424" t="s">
        <v>3</v>
      </c>
      <c r="E1" s="425" t="s">
        <v>4</v>
      </c>
      <c r="F1" s="425"/>
      <c r="G1" s="424" t="s">
        <v>5</v>
      </c>
      <c r="H1" s="424" t="s">
        <v>6</v>
      </c>
      <c r="I1" s="477" t="s">
        <v>7</v>
      </c>
      <c r="J1" s="478" t="s">
        <v>8</v>
      </c>
    </row>
    <row r="2" spans="1:10">
      <c r="A2" s="426" t="s">
        <v>9</v>
      </c>
      <c r="B2" s="427" t="s">
        <v>10</v>
      </c>
      <c r="C2" s="428">
        <f>Annick!G2</f>
        <v>2</v>
      </c>
      <c r="D2" s="429">
        <f>GETPIVOTDATA("Somme de Spent",'Individual Received'!$A$3,"Name","Annick")</f>
        <v>234105</v>
      </c>
      <c r="E2" s="429">
        <f>GETPIVOTDATA("Somme de Spent in national currency",'Individual cost'!$A$3,"Name","Annick")</f>
        <v>63105</v>
      </c>
      <c r="F2" s="429"/>
      <c r="G2" s="430"/>
      <c r="H2" s="431">
        <f>Annick!G40</f>
        <v>171002</v>
      </c>
      <c r="I2" s="479">
        <f>C2+D2-E2-G2</f>
        <v>171002</v>
      </c>
      <c r="J2" s="480">
        <f>H2-I2</f>
        <v>0</v>
      </c>
    </row>
    <row r="3" spans="1:10">
      <c r="A3" s="426" t="s">
        <v>11</v>
      </c>
      <c r="B3" s="432" t="s">
        <v>12</v>
      </c>
      <c r="C3" s="430">
        <f>'E04'!G2</f>
        <v>-1300</v>
      </c>
      <c r="D3" s="429">
        <f>GETPIVOTDATA("Somme de Spent",'Individual Received'!$A$3,"Name","E04")</f>
        <v>452000</v>
      </c>
      <c r="E3" s="429">
        <f>GETPIVOTDATA("Somme de Spent in national currency",'Individual cost'!$A$3,"Name","E04")</f>
        <v>378500</v>
      </c>
      <c r="F3" s="429"/>
      <c r="G3" s="430"/>
      <c r="H3" s="433">
        <f>'E04'!G109</f>
        <v>72200</v>
      </c>
      <c r="I3" s="479">
        <f t="shared" ref="I3:I9" si="0">C3+D3-E3+F3-G3</f>
        <v>72200</v>
      </c>
      <c r="J3" s="480">
        <f t="shared" ref="J3:J12" si="1">H3-I3</f>
        <v>0</v>
      </c>
    </row>
    <row r="4" spans="1:10">
      <c r="A4" s="426" t="s">
        <v>13</v>
      </c>
      <c r="B4" s="432" t="s">
        <v>14</v>
      </c>
      <c r="C4" s="430">
        <f>'Jean Jacques'!G2</f>
        <v>-338</v>
      </c>
      <c r="D4" s="429">
        <f>GETPIVOTDATA("Somme de Spent",'Individual Received'!$A$3,"Name","Jean Jacques")</f>
        <v>133000</v>
      </c>
      <c r="E4" s="429">
        <f>GETPIVOTDATA("Somme de Spent in national currency",'Individual cost'!$A$3,"Name","Jean Jacques")</f>
        <v>46000</v>
      </c>
      <c r="F4" s="429"/>
      <c r="G4" s="430">
        <v>0</v>
      </c>
      <c r="H4" s="433">
        <f>+'Jean Jacques'!G17</f>
        <v>86662</v>
      </c>
      <c r="I4" s="479">
        <f t="shared" si="0"/>
        <v>86662</v>
      </c>
      <c r="J4" s="480">
        <f t="shared" si="1"/>
        <v>0</v>
      </c>
    </row>
    <row r="5" spans="1:10">
      <c r="A5" s="426" t="s">
        <v>15</v>
      </c>
      <c r="B5" s="432" t="s">
        <v>12</v>
      </c>
      <c r="C5" s="430">
        <f>+'E87'!G2</f>
        <v>46600</v>
      </c>
      <c r="D5" s="429">
        <f>+GETPIVOTDATA("Somme de Spent",'Individual Received'!$A$3,"Name","E87")</f>
        <v>375500</v>
      </c>
      <c r="E5" s="429">
        <f>+GETPIVOTDATA("Somme de Spent in national currency",'Individual cost'!$A$3,"Name","E87")</f>
        <v>357000</v>
      </c>
      <c r="F5" s="429"/>
      <c r="G5" s="430"/>
      <c r="H5" s="433">
        <f>+'E87'!G75</f>
        <v>65100</v>
      </c>
      <c r="I5" s="479">
        <f t="shared" si="0"/>
        <v>65100</v>
      </c>
      <c r="J5" s="480">
        <f t="shared" si="1"/>
        <v>0</v>
      </c>
    </row>
    <row r="6" spans="1:10">
      <c r="A6" s="426" t="s">
        <v>16</v>
      </c>
      <c r="B6" s="432" t="s">
        <v>12</v>
      </c>
      <c r="C6" s="430">
        <f>+'E77'!G2</f>
        <v>-50200</v>
      </c>
      <c r="D6" s="429">
        <f>+GETPIVOTDATA("Somme de Spent",'Individual Received'!$A$3,"Name","E77")</f>
        <v>351500</v>
      </c>
      <c r="E6" s="429">
        <f>+GETPIVOTDATA("Somme de Spent in national currency",'Individual cost'!$A$3,"Name","E77")</f>
        <v>407400</v>
      </c>
      <c r="F6" s="429"/>
      <c r="G6" s="430">
        <f>+GETPIVOTDATA("Somme de Received",'Individual Received'!$A$3,"Name","E77")</f>
        <v>2000</v>
      </c>
      <c r="H6" s="433">
        <f>+'E77'!G126</f>
        <v>-108100</v>
      </c>
      <c r="I6" s="479">
        <f t="shared" si="0"/>
        <v>-108100</v>
      </c>
      <c r="J6" s="480">
        <f t="shared" si="1"/>
        <v>0</v>
      </c>
    </row>
    <row r="7" spans="1:15">
      <c r="A7" s="426" t="s">
        <v>17</v>
      </c>
      <c r="B7" s="432" t="s">
        <v>12</v>
      </c>
      <c r="C7" s="430">
        <f>+'E15'!G2</f>
        <v>-84625</v>
      </c>
      <c r="D7" s="429">
        <f>+GETPIVOTDATA("Somme de Spent",'Individual Received'!$A$3,"Name","E15")</f>
        <v>240000</v>
      </c>
      <c r="E7" s="429">
        <f>+GETPIVOTDATA("Somme de Spent in national currency",'Individual cost'!$A$3,"Name","E15")</f>
        <v>235100</v>
      </c>
      <c r="F7" s="429"/>
      <c r="G7" s="430">
        <v>0</v>
      </c>
      <c r="H7" s="433">
        <f>+'E15'!G71</f>
        <v>-79725</v>
      </c>
      <c r="I7" s="479">
        <f t="shared" si="0"/>
        <v>-79725</v>
      </c>
      <c r="J7" s="480">
        <f t="shared" si="1"/>
        <v>0</v>
      </c>
      <c r="O7" s="28"/>
    </row>
    <row r="8" spans="1:15">
      <c r="A8" s="426" t="s">
        <v>18</v>
      </c>
      <c r="B8" s="432" t="s">
        <v>19</v>
      </c>
      <c r="C8" s="430">
        <f>+Roxane!G2</f>
        <v>-1845</v>
      </c>
      <c r="D8" s="429">
        <f>+GETPIVOTDATA("Somme de Spent",'Individual Received'!$A$3,"Name","Roxane")</f>
        <v>282000</v>
      </c>
      <c r="E8" s="429">
        <f>+GETPIVOTDATA("Somme de Spent in national currency",'Individual cost'!$A$3,"Name","Roxane")</f>
        <v>61000</v>
      </c>
      <c r="F8" s="429"/>
      <c r="G8" s="430">
        <f>+GETPIVOTDATA("Somme de Received",'Individual Received'!$A$3,"Name","Roxane")</f>
        <v>14000</v>
      </c>
      <c r="H8" s="433">
        <f>+Roxane!G29</f>
        <v>205155</v>
      </c>
      <c r="I8" s="479">
        <f t="shared" si="0"/>
        <v>205155</v>
      </c>
      <c r="J8" s="480">
        <f t="shared" si="1"/>
        <v>0</v>
      </c>
      <c r="O8" s="28"/>
    </row>
    <row r="9" spans="1:15">
      <c r="A9" s="426" t="s">
        <v>20</v>
      </c>
      <c r="B9" s="432" t="s">
        <v>21</v>
      </c>
      <c r="C9" s="430">
        <f>+Maxime!G2</f>
        <v>50</v>
      </c>
      <c r="D9" s="429">
        <f>+GETPIVOTDATA("Somme de Spent",'Individual Received'!$A$3,"Name","Maxime")</f>
        <v>340000</v>
      </c>
      <c r="E9" s="429">
        <f>+GETPIVOTDATA("Somme de Spent in national currency",'Individual cost'!$A$3,"Name","Maxime")</f>
        <v>80000</v>
      </c>
      <c r="F9" s="429"/>
      <c r="G9" s="430">
        <v>0</v>
      </c>
      <c r="H9" s="433">
        <f>+Maxime!G29</f>
        <v>260050</v>
      </c>
      <c r="I9" s="479">
        <f t="shared" si="0"/>
        <v>260050</v>
      </c>
      <c r="J9" s="480">
        <f t="shared" si="1"/>
        <v>0</v>
      </c>
      <c r="O9" s="201"/>
    </row>
    <row r="10" spans="1:10">
      <c r="A10" s="426" t="s">
        <v>22</v>
      </c>
      <c r="B10" s="432" t="s">
        <v>10</v>
      </c>
      <c r="C10" s="430">
        <f>+Agnes!G2</f>
        <v>-864</v>
      </c>
      <c r="D10" s="429">
        <f>+GETPIVOTDATA("Somme de Spent",'Individual Received'!$A$3,"Name","Agnes")</f>
        <v>97000</v>
      </c>
      <c r="E10" s="429">
        <f>+GETPIVOTDATA("Somme de Spent in national currency",'Individual cost'!$A$3,"Name","Agnes")</f>
        <v>92000</v>
      </c>
      <c r="F10" s="429"/>
      <c r="G10" s="430">
        <v>0</v>
      </c>
      <c r="H10" s="433">
        <f>+Agnes!G35</f>
        <v>4136</v>
      </c>
      <c r="I10" s="479">
        <f t="shared" ref="I10:I11" si="2">C10+D10-E10+F10-G10</f>
        <v>4136</v>
      </c>
      <c r="J10" s="480">
        <f t="shared" si="1"/>
        <v>0</v>
      </c>
    </row>
    <row r="11" spans="1:10">
      <c r="A11" s="426" t="s">
        <v>23</v>
      </c>
      <c r="B11" s="432" t="s">
        <v>10</v>
      </c>
      <c r="C11" s="430">
        <v>-1075</v>
      </c>
      <c r="D11" s="429">
        <v>0</v>
      </c>
      <c r="E11" s="429">
        <v>0</v>
      </c>
      <c r="F11" s="429"/>
      <c r="G11" s="430"/>
      <c r="H11" s="433">
        <v>-1075</v>
      </c>
      <c r="I11" s="479">
        <f t="shared" si="2"/>
        <v>-1075</v>
      </c>
      <c r="J11" s="480">
        <f t="shared" si="1"/>
        <v>0</v>
      </c>
    </row>
    <row r="12" spans="1:10">
      <c r="A12" s="434" t="s">
        <v>24</v>
      </c>
      <c r="B12" s="435"/>
      <c r="C12" s="436">
        <f>SUM(C2:C11)</f>
        <v>-93595</v>
      </c>
      <c r="D12" s="436">
        <f>SUM(D2:D10)</f>
        <v>2505105</v>
      </c>
      <c r="E12" s="436">
        <f>SUM(E2:E11)</f>
        <v>1720105</v>
      </c>
      <c r="F12" s="435"/>
      <c r="G12" s="435"/>
      <c r="H12" s="435">
        <f>SUM(H2:H11)</f>
        <v>675405</v>
      </c>
      <c r="I12" s="436">
        <f>SUM(I2:I11)</f>
        <v>675405</v>
      </c>
      <c r="J12" s="481">
        <f t="shared" si="1"/>
        <v>0</v>
      </c>
    </row>
    <row r="13" spans="1:10">
      <c r="A13" s="437"/>
      <c r="B13" s="438"/>
      <c r="C13" s="439"/>
      <c r="D13" s="440"/>
      <c r="E13" s="440"/>
      <c r="F13" s="441" t="s">
        <v>25</v>
      </c>
      <c r="G13" s="442" t="s">
        <v>26</v>
      </c>
      <c r="H13" s="439"/>
      <c r="I13" s="482"/>
      <c r="J13" s="483"/>
    </row>
    <row r="14" spans="1:10">
      <c r="A14" s="443" t="s">
        <v>27</v>
      </c>
      <c r="B14" s="444"/>
      <c r="C14" s="445">
        <f>'Bank reconciliation'!D10</f>
        <v>4173</v>
      </c>
      <c r="D14" s="446">
        <f>'Bank Journal'!F11+'Bank reconciliation'!D14</f>
        <v>2824772</v>
      </c>
      <c r="E14" s="445">
        <f>+GETPIVOTDATA("Somme de Spent in national currency",'Individual cost'!$A$3,"Name","SGBCI")</f>
        <v>504950</v>
      </c>
      <c r="G14" s="445">
        <f>+'Bank reconciliation'!E12+'Bank reconciliation'!E15</f>
        <v>2250000</v>
      </c>
      <c r="H14" s="447">
        <f>'Bank reconciliation'!D39</f>
        <v>73995</v>
      </c>
      <c r="I14" s="484">
        <f>C14+D14-E14+F14-G14</f>
        <v>73995</v>
      </c>
      <c r="J14" s="483">
        <f>H14-I14</f>
        <v>0</v>
      </c>
    </row>
    <row r="15" spans="1:10">
      <c r="A15" s="448" t="s">
        <v>28</v>
      </c>
      <c r="B15" s="449"/>
      <c r="C15" s="449">
        <f>SUM(C14:C14)</f>
        <v>4173</v>
      </c>
      <c r="D15" s="449">
        <f>SUM(D14:D14)</f>
        <v>2824772</v>
      </c>
      <c r="E15" s="449">
        <f>+E14</f>
        <v>504950</v>
      </c>
      <c r="F15" s="449"/>
      <c r="G15" s="449">
        <f>SUM(G14:G14)</f>
        <v>2250000</v>
      </c>
      <c r="H15" s="449">
        <f>SUM(H14:H14)</f>
        <v>73995</v>
      </c>
      <c r="I15" s="485">
        <f>SUM(I14:I14)</f>
        <v>73995</v>
      </c>
      <c r="J15" s="481">
        <f>H15-I15</f>
        <v>0</v>
      </c>
    </row>
    <row r="16" spans="1:10">
      <c r="A16" s="450" t="s">
        <v>29</v>
      </c>
      <c r="B16" s="451"/>
      <c r="C16" s="451"/>
      <c r="D16" s="452"/>
      <c r="E16" s="453"/>
      <c r="F16" s="451"/>
      <c r="G16" s="451"/>
      <c r="H16" s="451"/>
      <c r="I16" s="486"/>
      <c r="J16" s="487"/>
    </row>
    <row r="17" ht="15.25" spans="1:10">
      <c r="A17" s="454"/>
      <c r="B17" s="455"/>
      <c r="C17" s="455"/>
      <c r="D17" s="455"/>
      <c r="E17" s="455"/>
      <c r="F17" s="455"/>
      <c r="G17" s="455"/>
      <c r="H17" s="455"/>
      <c r="I17" s="488"/>
      <c r="J17" s="483"/>
    </row>
    <row r="18" ht="15.25" spans="1:10">
      <c r="A18" s="456" t="s">
        <v>30</v>
      </c>
      <c r="B18" s="457"/>
      <c r="C18" s="457"/>
      <c r="D18" s="457"/>
      <c r="E18" s="457">
        <f>E12+E15</f>
        <v>2225055</v>
      </c>
      <c r="F18" s="457"/>
      <c r="G18" s="457"/>
      <c r="H18" s="457"/>
      <c r="I18" s="489"/>
      <c r="J18" s="490"/>
    </row>
    <row r="19" spans="1:10">
      <c r="A19" s="458"/>
      <c r="B19" s="459"/>
      <c r="C19" s="459"/>
      <c r="D19" s="459"/>
      <c r="E19" s="459"/>
      <c r="F19" s="459"/>
      <c r="G19" s="459"/>
      <c r="H19" s="459"/>
      <c r="I19" s="491"/>
      <c r="J19" s="483"/>
    </row>
    <row r="20" spans="1:10">
      <c r="A20" s="460" t="s">
        <v>31</v>
      </c>
      <c r="B20" s="461"/>
      <c r="C20" s="462">
        <f>+'Cash Fevrier '!F2</f>
        <v>50314</v>
      </c>
      <c r="D20" s="463">
        <f>'Cash Fevrier '!E64+'Cash Fevrier '!E74+'Cash Fevrier '!E14</f>
        <v>716000</v>
      </c>
      <c r="E20" s="463">
        <f>+GETPIVOTDATA("Somme de Spent",'Individual Received'!$A$3)</f>
        <v>2505105</v>
      </c>
      <c r="F20" s="463">
        <f>+'Bank reconciliation'!E12+'Bank reconciliation'!E15</f>
        <v>2250000</v>
      </c>
      <c r="G20" s="463"/>
      <c r="H20" s="463">
        <f>+'Cash Fevrier '!F111</f>
        <v>511209</v>
      </c>
      <c r="I20" s="492">
        <f>C20+D20-E20+F20</f>
        <v>511209</v>
      </c>
      <c r="J20" s="483">
        <f t="shared" ref="J20" si="3">H20-I20</f>
        <v>0</v>
      </c>
    </row>
    <row r="21" ht="15.25" spans="1:10">
      <c r="A21" s="464"/>
      <c r="B21" s="465"/>
      <c r="C21" s="465"/>
      <c r="D21" s="465"/>
      <c r="E21" s="465"/>
      <c r="F21" s="465"/>
      <c r="G21" s="465"/>
      <c r="H21" s="465"/>
      <c r="I21" s="465"/>
      <c r="J21" s="493"/>
    </row>
    <row r="22" ht="15.5" spans="1:10">
      <c r="A22" s="466"/>
      <c r="B22" s="467"/>
      <c r="C22" s="468"/>
      <c r="D22" s="469" t="s">
        <v>32</v>
      </c>
      <c r="E22" s="469"/>
      <c r="F22" s="468"/>
      <c r="G22" s="468"/>
      <c r="H22" s="468"/>
      <c r="I22" s="494"/>
      <c r="J22" s="495"/>
    </row>
    <row r="23" ht="46.5" spans="1:10">
      <c r="A23" s="470"/>
      <c r="B23" s="471"/>
      <c r="C23" s="472" t="s">
        <v>33</v>
      </c>
      <c r="D23" s="472" t="s">
        <v>34</v>
      </c>
      <c r="E23" s="472" t="s">
        <v>35</v>
      </c>
      <c r="F23" s="472"/>
      <c r="G23" s="472"/>
      <c r="H23" s="472" t="s">
        <v>36</v>
      </c>
      <c r="I23" s="472" t="s">
        <v>37</v>
      </c>
      <c r="J23" s="496" t="s">
        <v>38</v>
      </c>
    </row>
    <row r="24" ht="16.25" spans="1:10">
      <c r="A24" s="473" t="s">
        <v>39</v>
      </c>
      <c r="B24" s="474"/>
      <c r="C24" s="475">
        <f>C20+C15+C12</f>
        <v>-39108</v>
      </c>
      <c r="D24" s="475">
        <f>D14</f>
        <v>2824772</v>
      </c>
      <c r="E24" s="475">
        <f>E18</f>
        <v>2225055</v>
      </c>
      <c r="F24" s="476">
        <f>+'Cash Fevrier '!E14</f>
        <v>700000</v>
      </c>
      <c r="G24" s="475"/>
      <c r="H24" s="475">
        <f>H20+H15+H12</f>
        <v>1260609</v>
      </c>
      <c r="I24" s="475">
        <f>C24+D24-E24+F24</f>
        <v>1260609</v>
      </c>
      <c r="J24" s="497">
        <f>H24-I24</f>
        <v>0</v>
      </c>
    </row>
  </sheetData>
  <mergeCells count="1">
    <mergeCell ref="D22:E22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8" workbookViewId="0">
      <selection activeCell="C36" sqref="C36"/>
    </sheetView>
  </sheetViews>
  <sheetFormatPr defaultColWidth="8.70909090909091" defaultRowHeight="14.5" outlineLevelCol="6"/>
  <cols>
    <col min="1" max="1" width="13.5727272727273" style="202" customWidth="1"/>
    <col min="2" max="2" width="9.57272727272727" customWidth="1"/>
    <col min="3" max="3" width="24.2818181818182" customWidth="1"/>
    <col min="4" max="4" width="19.8545454545455" customWidth="1"/>
    <col min="5" max="5" width="18.2818181818182" customWidth="1"/>
  </cols>
  <sheetData>
    <row r="1" spans="1:5">
      <c r="A1" s="203" t="s">
        <v>525</v>
      </c>
      <c r="B1" s="16"/>
      <c r="C1" s="16"/>
      <c r="D1" s="16"/>
      <c r="E1" s="16"/>
    </row>
    <row r="2" spans="1:5">
      <c r="A2" s="204" t="s">
        <v>526</v>
      </c>
      <c r="B2" s="205"/>
      <c r="C2" s="205"/>
      <c r="D2" s="206"/>
      <c r="E2" s="205"/>
    </row>
    <row r="3" spans="1:5">
      <c r="A3" s="204" t="s">
        <v>527</v>
      </c>
      <c r="B3" s="205"/>
      <c r="C3" s="207"/>
      <c r="D3" s="205"/>
      <c r="E3" s="205"/>
    </row>
    <row r="4" spans="1:5">
      <c r="A4" s="204" t="s">
        <v>528</v>
      </c>
      <c r="B4" s="205"/>
      <c r="C4" s="205"/>
      <c r="D4" s="205"/>
      <c r="E4" s="205"/>
    </row>
    <row r="5" spans="1:5">
      <c r="A5" s="204" t="s">
        <v>529</v>
      </c>
      <c r="B5" s="205"/>
      <c r="C5" s="205"/>
      <c r="D5" s="205"/>
      <c r="E5" s="205"/>
    </row>
    <row r="6" ht="15.25" spans="1:5">
      <c r="A6" s="208" t="s">
        <v>530</v>
      </c>
      <c r="B6" s="209"/>
      <c r="C6" s="209"/>
      <c r="D6" s="209"/>
      <c r="E6" s="209"/>
    </row>
    <row r="7" ht="15.25" spans="1:5">
      <c r="A7" s="210" t="s">
        <v>531</v>
      </c>
      <c r="B7" s="211"/>
      <c r="C7" s="211"/>
      <c r="D7" s="211"/>
      <c r="E7" s="212"/>
    </row>
    <row r="8" ht="15.25" spans="1:5">
      <c r="A8" s="213"/>
      <c r="B8" s="214"/>
      <c r="C8" s="214"/>
      <c r="D8" s="215"/>
      <c r="E8" s="216"/>
    </row>
    <row r="9" spans="1:5">
      <c r="A9" s="217" t="s">
        <v>63</v>
      </c>
      <c r="B9" s="218" t="s">
        <v>532</v>
      </c>
      <c r="C9" s="219" t="s">
        <v>533</v>
      </c>
      <c r="D9" s="220" t="s">
        <v>534</v>
      </c>
      <c r="E9" s="221" t="s">
        <v>535</v>
      </c>
    </row>
    <row r="10" spans="1:5">
      <c r="A10" s="222">
        <v>46054</v>
      </c>
      <c r="B10" s="223"/>
      <c r="C10" s="224" t="s">
        <v>536</v>
      </c>
      <c r="D10" s="225">
        <f>+'Bank Journal'!F10</f>
        <v>4173</v>
      </c>
      <c r="E10" s="226"/>
    </row>
    <row r="11" spans="1:5">
      <c r="A11" s="227">
        <v>46065</v>
      </c>
      <c r="B11" s="228"/>
      <c r="C11" s="196" t="s">
        <v>537</v>
      </c>
      <c r="D11" s="229">
        <v>1158622</v>
      </c>
      <c r="E11" s="225"/>
    </row>
    <row r="12" spans="1:5">
      <c r="A12" s="227">
        <v>46069</v>
      </c>
      <c r="B12" s="230">
        <v>9547957</v>
      </c>
      <c r="C12" s="196" t="s">
        <v>515</v>
      </c>
      <c r="D12" s="231"/>
      <c r="E12" s="225">
        <v>600000</v>
      </c>
    </row>
    <row r="13" spans="1:7">
      <c r="A13" s="227">
        <v>46070</v>
      </c>
      <c r="B13" s="230">
        <v>9547956</v>
      </c>
      <c r="C13" s="196" t="s">
        <v>515</v>
      </c>
      <c r="D13" s="231"/>
      <c r="E13" s="225">
        <v>500000</v>
      </c>
      <c r="G13" s="224"/>
    </row>
    <row r="14" spans="1:5">
      <c r="A14" s="222">
        <v>46077</v>
      </c>
      <c r="B14" s="196"/>
      <c r="C14" s="224" t="s">
        <v>537</v>
      </c>
      <c r="D14" s="231">
        <v>1666150</v>
      </c>
      <c r="E14" s="225"/>
    </row>
    <row r="15" spans="1:5">
      <c r="A15" s="222">
        <v>46078</v>
      </c>
      <c r="B15" s="223">
        <v>9547958</v>
      </c>
      <c r="C15" s="224" t="s">
        <v>515</v>
      </c>
      <c r="D15" s="231"/>
      <c r="E15" s="226">
        <v>1650000</v>
      </c>
    </row>
    <row r="16" ht="15.25" spans="1:5">
      <c r="A16" s="222"/>
      <c r="B16" s="223"/>
      <c r="C16" s="224"/>
      <c r="D16" s="231"/>
      <c r="E16" s="226"/>
    </row>
    <row r="17" ht="15.25" spans="1:5">
      <c r="A17" s="232"/>
      <c r="B17" s="233"/>
      <c r="C17" s="234" t="s">
        <v>538</v>
      </c>
      <c r="D17" s="235">
        <f>SUM(D10:D16)-SUM(E10:E16)</f>
        <v>78945</v>
      </c>
      <c r="E17" s="236"/>
    </row>
    <row r="18" ht="15.25" spans="1:5">
      <c r="A18" s="237"/>
      <c r="B18" s="238"/>
      <c r="C18" s="238"/>
      <c r="D18" s="238"/>
      <c r="E18" s="239"/>
    </row>
    <row r="19" spans="1:5">
      <c r="A19" s="240"/>
      <c r="B19" s="205"/>
      <c r="C19" s="205" t="s">
        <v>539</v>
      </c>
      <c r="D19" s="241"/>
      <c r="E19" s="241"/>
    </row>
    <row r="20" spans="1:5">
      <c r="A20" s="240"/>
      <c r="B20" s="205"/>
      <c r="C20" s="205"/>
      <c r="D20" s="241"/>
      <c r="E20" s="242"/>
    </row>
    <row r="21" spans="1:5">
      <c r="A21" s="243"/>
      <c r="B21" s="244"/>
      <c r="C21" s="245"/>
      <c r="D21" s="246"/>
      <c r="E21" s="247"/>
    </row>
    <row r="22" spans="3:5">
      <c r="C22" s="179" t="s">
        <v>540</v>
      </c>
      <c r="D22" s="71"/>
      <c r="E22" s="71"/>
    </row>
    <row r="23" ht="15.25"/>
    <row r="24" spans="3:5">
      <c r="C24" s="248" t="s">
        <v>541</v>
      </c>
      <c r="D24" s="249"/>
      <c r="E24" s="250"/>
    </row>
    <row r="25" spans="3:5">
      <c r="C25" s="251" t="s">
        <v>542</v>
      </c>
      <c r="D25" s="252" t="s">
        <v>27</v>
      </c>
      <c r="E25" s="253"/>
    </row>
    <row r="26" spans="1:5">
      <c r="A26" s="254"/>
      <c r="C26" s="255"/>
      <c r="D26" s="256"/>
      <c r="E26" s="257"/>
    </row>
    <row r="27" ht="22.5" customHeight="1" spans="3:5">
      <c r="C27" s="258" t="s">
        <v>543</v>
      </c>
      <c r="D27" s="259" t="s">
        <v>544</v>
      </c>
      <c r="E27" s="260"/>
    </row>
    <row r="28" ht="15.25" spans="4:5">
      <c r="D28" s="261"/>
      <c r="E28" s="261"/>
    </row>
    <row r="29" ht="15.25" spans="1:5">
      <c r="A29" s="262" t="s">
        <v>63</v>
      </c>
      <c r="B29" s="263" t="s">
        <v>545</v>
      </c>
      <c r="C29" s="264" t="s">
        <v>179</v>
      </c>
      <c r="D29" s="265" t="s">
        <v>546</v>
      </c>
      <c r="E29" s="266"/>
    </row>
    <row r="30" spans="1:5">
      <c r="A30" s="267"/>
      <c r="B30" s="268"/>
      <c r="C30" s="269"/>
      <c r="D30" s="270"/>
      <c r="E30" s="271"/>
    </row>
    <row r="31" spans="1:5">
      <c r="A31" s="272"/>
      <c r="B31" s="273"/>
      <c r="C31" s="274" t="s">
        <v>547</v>
      </c>
      <c r="D31" s="275">
        <f>+D17</f>
        <v>78945</v>
      </c>
      <c r="E31" s="271"/>
    </row>
    <row r="32" spans="1:5">
      <c r="A32" s="276"/>
      <c r="B32" s="277"/>
      <c r="C32" s="196"/>
      <c r="D32" s="229"/>
      <c r="E32" s="271"/>
    </row>
    <row r="33" spans="1:5">
      <c r="A33" s="276"/>
      <c r="B33" s="277"/>
      <c r="C33" s="274" t="s">
        <v>548</v>
      </c>
      <c r="D33" s="229"/>
      <c r="E33" s="271"/>
    </row>
    <row r="34" spans="1:4">
      <c r="A34" s="278"/>
      <c r="B34" s="277"/>
      <c r="C34" s="279"/>
      <c r="D34" s="280"/>
    </row>
    <row r="35" ht="15.25" spans="1:4">
      <c r="A35" s="281"/>
      <c r="B35" s="277"/>
      <c r="C35" s="274" t="s">
        <v>549</v>
      </c>
      <c r="D35" s="229"/>
    </row>
    <row r="36" spans="1:4">
      <c r="A36" s="282">
        <v>46081</v>
      </c>
      <c r="B36" s="283">
        <v>1</v>
      </c>
      <c r="C36" s="284" t="s">
        <v>550</v>
      </c>
      <c r="D36" s="285">
        <v>-4950</v>
      </c>
    </row>
    <row r="37" spans="1:4">
      <c r="A37" s="282"/>
      <c r="B37" s="283"/>
      <c r="C37" s="284"/>
      <c r="D37" s="285"/>
    </row>
    <row r="38" ht="15.25" spans="1:4">
      <c r="A38" s="282"/>
      <c r="B38" s="283"/>
      <c r="C38" s="284"/>
      <c r="D38" s="285"/>
    </row>
    <row r="39" ht="15.25" spans="1:4">
      <c r="A39" s="286"/>
      <c r="B39" s="287"/>
      <c r="C39" s="288" t="s">
        <v>551</v>
      </c>
      <c r="D39" s="265">
        <f>SUM(D30:D38)</f>
        <v>73995</v>
      </c>
    </row>
    <row r="40" ht="15.25" spans="3:4">
      <c r="C40" s="289" t="s">
        <v>552</v>
      </c>
      <c r="D40" s="265">
        <v>73995</v>
      </c>
    </row>
    <row r="41" ht="15.25"/>
    <row r="42" ht="15.25" spans="3:4">
      <c r="C42" s="290" t="s">
        <v>553</v>
      </c>
      <c r="D42" s="291">
        <f>D39-D40</f>
        <v>0</v>
      </c>
    </row>
    <row r="43" spans="3:4">
      <c r="C43" t="s">
        <v>554</v>
      </c>
      <c r="D43" s="71"/>
    </row>
    <row r="44" spans="1:4">
      <c r="A44" s="203" t="s">
        <v>555</v>
      </c>
      <c r="B44" s="179"/>
      <c r="C44" s="179"/>
      <c r="D44" s="179" t="s">
        <v>556</v>
      </c>
    </row>
  </sheetData>
  <mergeCells count="5">
    <mergeCell ref="A7:E7"/>
    <mergeCell ref="C24:E24"/>
    <mergeCell ref="D25:E25"/>
    <mergeCell ref="D26:E26"/>
    <mergeCell ref="D27:E2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" workbookViewId="0">
      <selection activeCell="F12" sqref="F12"/>
    </sheetView>
  </sheetViews>
  <sheetFormatPr defaultColWidth="11.4272727272727" defaultRowHeight="14.5"/>
  <sheetData/>
  <pageMargins left="0.7" right="0.7" top="0.75" bottom="0.75" header="0.3" footer="0.3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K30"/>
  <sheetViews>
    <sheetView topLeftCell="A8" workbookViewId="0">
      <selection activeCell="K10" sqref="K10"/>
    </sheetView>
  </sheetViews>
  <sheetFormatPr defaultColWidth="8.70909090909091" defaultRowHeight="14.5"/>
  <cols>
    <col min="1" max="1" width="2.85454545454545" customWidth="1"/>
    <col min="2" max="2" width="11.1363636363636" customWidth="1"/>
    <col min="3" max="3" width="11.1363636363636" style="28" customWidth="1"/>
    <col min="4" max="4" width="11.1363636363636" style="2" customWidth="1"/>
    <col min="5" max="5" width="11.1363636363636" customWidth="1"/>
    <col min="6" max="6" width="14.7090909090909" customWidth="1"/>
    <col min="7" max="7" width="14" customWidth="1"/>
  </cols>
  <sheetData>
    <row r="1" spans="3:5">
      <c r="C1" t="s">
        <v>557</v>
      </c>
      <c r="D1" s="28" t="s">
        <v>188</v>
      </c>
      <c r="E1" s="2"/>
    </row>
    <row r="2" spans="3:5">
      <c r="C2" t="s">
        <v>558</v>
      </c>
      <c r="D2" s="28" t="s">
        <v>559</v>
      </c>
      <c r="E2" s="2"/>
    </row>
    <row r="3" spans="3:5">
      <c r="C3" t="s">
        <v>560</v>
      </c>
      <c r="D3" s="36">
        <v>2026</v>
      </c>
      <c r="E3" s="2"/>
    </row>
    <row r="4" spans="3:5">
      <c r="C4"/>
      <c r="D4" s="28"/>
      <c r="E4" s="2"/>
    </row>
    <row r="5" spans="3:7">
      <c r="C5" s="193" t="s">
        <v>561</v>
      </c>
      <c r="D5" s="194"/>
      <c r="E5" s="195"/>
      <c r="F5" s="196"/>
      <c r="G5" s="196"/>
    </row>
    <row r="6" spans="3:7">
      <c r="C6" s="193"/>
      <c r="D6" s="194" t="s">
        <v>562</v>
      </c>
      <c r="E6" s="195"/>
      <c r="F6" s="196" t="s">
        <v>563</v>
      </c>
      <c r="G6" s="196"/>
    </row>
    <row r="7" spans="3:7">
      <c r="C7" s="196"/>
      <c r="D7" s="194">
        <v>10000</v>
      </c>
      <c r="E7" s="195" t="s">
        <v>564</v>
      </c>
      <c r="F7" s="196">
        <v>40</v>
      </c>
      <c r="G7" s="197">
        <f>D7*F7</f>
        <v>400000</v>
      </c>
    </row>
    <row r="8" spans="3:7">
      <c r="C8" s="196"/>
      <c r="D8" s="194">
        <v>5000</v>
      </c>
      <c r="E8" s="195" t="s">
        <v>564</v>
      </c>
      <c r="F8" s="196">
        <v>20</v>
      </c>
      <c r="G8" s="197">
        <f t="shared" ref="G8:G11" si="0">D8*F8</f>
        <v>100000</v>
      </c>
    </row>
    <row r="9" spans="3:7">
      <c r="C9" s="196"/>
      <c r="D9" s="194">
        <v>2000</v>
      </c>
      <c r="E9" s="195" t="s">
        <v>564</v>
      </c>
      <c r="F9" s="196">
        <v>5</v>
      </c>
      <c r="G9" s="197">
        <f t="shared" si="0"/>
        <v>10000</v>
      </c>
    </row>
    <row r="10" spans="3:11">
      <c r="C10" s="196"/>
      <c r="D10" s="194">
        <v>1000</v>
      </c>
      <c r="E10" s="195" t="s">
        <v>564</v>
      </c>
      <c r="F10" s="196">
        <v>1</v>
      </c>
      <c r="G10" s="197">
        <f t="shared" si="0"/>
        <v>1000</v>
      </c>
      <c r="K10" t="s">
        <v>565</v>
      </c>
    </row>
    <row r="11" spans="3:7">
      <c r="C11" s="196"/>
      <c r="D11" s="194">
        <v>500</v>
      </c>
      <c r="E11" s="195" t="s">
        <v>564</v>
      </c>
      <c r="F11" s="196">
        <v>0</v>
      </c>
      <c r="G11" s="197">
        <f t="shared" si="0"/>
        <v>0</v>
      </c>
    </row>
    <row r="12" spans="3:7">
      <c r="C12" s="196"/>
      <c r="D12" s="194"/>
      <c r="E12" s="195"/>
      <c r="F12" s="196"/>
      <c r="G12" s="197"/>
    </row>
    <row r="13" spans="3:7">
      <c r="C13" s="196"/>
      <c r="D13" s="194"/>
      <c r="E13" s="195"/>
      <c r="F13" s="196"/>
      <c r="G13" s="196"/>
    </row>
    <row r="14" spans="3:7">
      <c r="C14" s="198" t="s">
        <v>566</v>
      </c>
      <c r="D14" s="194"/>
      <c r="E14" s="195"/>
      <c r="F14" s="196"/>
      <c r="G14" s="196"/>
    </row>
    <row r="15" spans="3:7">
      <c r="C15" s="196"/>
      <c r="D15" s="194">
        <v>500</v>
      </c>
      <c r="E15" s="195" t="s">
        <v>564</v>
      </c>
      <c r="F15" s="196"/>
      <c r="G15" s="196">
        <f>D15*F15</f>
        <v>0</v>
      </c>
    </row>
    <row r="16" spans="3:7">
      <c r="C16" s="196"/>
      <c r="D16" s="194">
        <v>200</v>
      </c>
      <c r="E16" s="195" t="s">
        <v>564</v>
      </c>
      <c r="F16" s="196">
        <v>0</v>
      </c>
      <c r="G16" s="196">
        <f t="shared" ref="G16:G21" si="1">D16*F16</f>
        <v>0</v>
      </c>
    </row>
    <row r="17" spans="3:7">
      <c r="C17" s="196"/>
      <c r="D17" s="194">
        <v>100</v>
      </c>
      <c r="E17" s="195" t="s">
        <v>564</v>
      </c>
      <c r="F17" s="196">
        <v>2</v>
      </c>
      <c r="G17" s="196">
        <f t="shared" si="1"/>
        <v>200</v>
      </c>
    </row>
    <row r="18" spans="3:7">
      <c r="C18" s="196"/>
      <c r="D18" s="194">
        <v>50</v>
      </c>
      <c r="E18" s="195" t="s">
        <v>564</v>
      </c>
      <c r="F18" s="196">
        <v>0</v>
      </c>
      <c r="G18" s="196">
        <f t="shared" si="1"/>
        <v>0</v>
      </c>
    </row>
    <row r="19" spans="3:7">
      <c r="C19" s="196"/>
      <c r="D19" s="194">
        <v>25</v>
      </c>
      <c r="E19" s="195" t="s">
        <v>564</v>
      </c>
      <c r="F19" s="196">
        <v>0</v>
      </c>
      <c r="G19" s="196">
        <f t="shared" si="1"/>
        <v>0</v>
      </c>
    </row>
    <row r="20" spans="3:7">
      <c r="C20" s="196"/>
      <c r="D20" s="194">
        <v>10</v>
      </c>
      <c r="E20" s="195" t="s">
        <v>564</v>
      </c>
      <c r="F20" s="196">
        <v>4</v>
      </c>
      <c r="G20" s="196">
        <f t="shared" si="1"/>
        <v>40</v>
      </c>
    </row>
    <row r="21" spans="3:7">
      <c r="C21" s="196"/>
      <c r="D21" s="194">
        <v>5</v>
      </c>
      <c r="E21" s="195" t="s">
        <v>564</v>
      </c>
      <c r="F21" s="196">
        <v>1</v>
      </c>
      <c r="G21" s="196">
        <f t="shared" si="1"/>
        <v>5</v>
      </c>
    </row>
    <row r="22" spans="3:7">
      <c r="C22" s="196"/>
      <c r="D22" s="194"/>
      <c r="E22" s="195"/>
      <c r="F22" s="196"/>
      <c r="G22" s="199">
        <f>SUM(G7:G21)</f>
        <v>511245</v>
      </c>
    </row>
    <row r="23" spans="3:7">
      <c r="C23" s="196"/>
      <c r="D23" s="194"/>
      <c r="E23" s="195"/>
      <c r="F23" s="196"/>
      <c r="G23" s="193"/>
    </row>
    <row r="24" spans="3:7">
      <c r="C24" s="200" t="s">
        <v>567</v>
      </c>
      <c r="D24" s="194"/>
      <c r="E24" s="195"/>
      <c r="F24" s="196"/>
      <c r="G24" s="199">
        <f>+G22</f>
        <v>511245</v>
      </c>
    </row>
    <row r="25" spans="3:7">
      <c r="C25" s="200" t="s">
        <v>568</v>
      </c>
      <c r="D25" s="194"/>
      <c r="E25" s="195"/>
      <c r="F25" s="196"/>
      <c r="G25" s="199">
        <v>511209</v>
      </c>
    </row>
    <row r="26" spans="3:7">
      <c r="C26" s="196" t="s">
        <v>569</v>
      </c>
      <c r="D26" s="194"/>
      <c r="E26" s="195"/>
      <c r="F26" s="196"/>
      <c r="G26" s="197">
        <f>G24-G25</f>
        <v>36</v>
      </c>
    </row>
    <row r="27" spans="3:5">
      <c r="C27"/>
      <c r="D27" s="28"/>
      <c r="E27" s="2"/>
    </row>
    <row r="28" spans="3:5">
      <c r="C28" t="s">
        <v>570</v>
      </c>
      <c r="D28" s="28"/>
      <c r="E28" s="2"/>
    </row>
    <row r="29" spans="3:5">
      <c r="C29"/>
      <c r="D29" s="28"/>
      <c r="E29" s="2"/>
    </row>
    <row r="30" spans="3:6">
      <c r="C30" s="179" t="s">
        <v>571</v>
      </c>
      <c r="D30" s="201"/>
      <c r="E30" s="2"/>
      <c r="F30" s="179" t="s">
        <v>556</v>
      </c>
    </row>
  </sheetData>
  <pageMargins left="0.7" right="0.7" top="0.75" bottom="0.75" header="0.3" footer="0.3"/>
  <pageSetup paperSize="9" orientation="portrait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8" sqref="H8"/>
    </sheetView>
  </sheetViews>
  <sheetFormatPr defaultColWidth="11.4272727272727" defaultRowHeight="14.5"/>
  <sheetData/>
  <pageMargins left="0.7" right="0.7" top="0.75" bottom="0.75" header="0.3" footer="0.3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47"/>
  <sheetViews>
    <sheetView topLeftCell="A27" workbookViewId="0">
      <selection activeCell="E43" sqref="E43"/>
    </sheetView>
  </sheetViews>
  <sheetFormatPr defaultColWidth="10" defaultRowHeight="13"/>
  <cols>
    <col min="1" max="1" width="16.8545454545455" style="158" customWidth="1"/>
    <col min="2" max="2" width="42.4272727272727" style="158" customWidth="1"/>
    <col min="3" max="3" width="20.8545454545455" style="158" customWidth="1"/>
    <col min="4" max="5" width="16.8545454545455" style="158" customWidth="1"/>
    <col min="6" max="6" width="16.8545454545455" style="182" customWidth="1"/>
    <col min="7" max="7" width="16.8545454545455" style="158" customWidth="1"/>
    <col min="8" max="8" width="10.5727272727273" style="158" customWidth="1"/>
    <col min="9" max="9" width="13.4272727272727" style="158" customWidth="1"/>
    <col min="10" max="10" width="16.8545454545455" style="158" customWidth="1"/>
    <col min="11" max="16384" width="10" style="158"/>
  </cols>
  <sheetData>
    <row r="1" ht="26" spans="1:10">
      <c r="A1" s="183" t="s">
        <v>63</v>
      </c>
      <c r="B1" s="184" t="s">
        <v>179</v>
      </c>
      <c r="C1" s="184" t="s">
        <v>572</v>
      </c>
      <c r="D1" s="184" t="s">
        <v>573</v>
      </c>
      <c r="E1" s="185" t="s">
        <v>574</v>
      </c>
      <c r="F1" s="185" t="s">
        <v>575</v>
      </c>
      <c r="G1" s="185" t="s">
        <v>576</v>
      </c>
      <c r="H1" s="184" t="s">
        <v>0</v>
      </c>
      <c r="I1" s="184" t="s">
        <v>67</v>
      </c>
      <c r="J1" s="191" t="s">
        <v>577</v>
      </c>
    </row>
    <row r="2" spans="1:8">
      <c r="A2" s="155">
        <v>46054</v>
      </c>
      <c r="B2" s="156" t="s">
        <v>69</v>
      </c>
      <c r="C2" s="156"/>
      <c r="D2" s="156"/>
      <c r="E2" s="156"/>
      <c r="F2" s="156"/>
      <c r="G2" s="158">
        <v>2</v>
      </c>
      <c r="H2" s="156"/>
    </row>
    <row r="3" spans="1:9">
      <c r="A3" s="186">
        <v>46056</v>
      </c>
      <c r="B3" s="158" t="s">
        <v>578</v>
      </c>
      <c r="C3" s="158" t="s">
        <v>579</v>
      </c>
      <c r="D3" s="157"/>
      <c r="F3" s="182">
        <v>2500</v>
      </c>
      <c r="G3" s="180">
        <f t="shared" ref="G3:G40" si="0">+G2+F3-E3</f>
        <v>2502</v>
      </c>
      <c r="H3" s="156" t="s">
        <v>9</v>
      </c>
      <c r="I3" s="192" t="s">
        <v>84</v>
      </c>
    </row>
    <row r="4" ht="14.5" spans="1:9">
      <c r="A4" s="186">
        <v>46056</v>
      </c>
      <c r="B4" t="s">
        <v>187</v>
      </c>
      <c r="C4" s="16" t="s">
        <v>169</v>
      </c>
      <c r="D4" s="16" t="s">
        <v>10</v>
      </c>
      <c r="E4" s="16">
        <v>1000</v>
      </c>
      <c r="G4" s="180">
        <f t="shared" si="0"/>
        <v>1502</v>
      </c>
      <c r="H4" s="156" t="s">
        <v>9</v>
      </c>
      <c r="I4" s="158" t="s">
        <v>84</v>
      </c>
    </row>
    <row r="5" ht="14.5" spans="1:9">
      <c r="A5" s="186">
        <v>46056</v>
      </c>
      <c r="B5" s="158" t="s">
        <v>191</v>
      </c>
      <c r="C5" s="16" t="s">
        <v>169</v>
      </c>
      <c r="D5" s="157" t="s">
        <v>10</v>
      </c>
      <c r="E5" s="158">
        <v>1500</v>
      </c>
      <c r="G5" s="180">
        <f t="shared" si="0"/>
        <v>2</v>
      </c>
      <c r="H5" s="156" t="s">
        <v>9</v>
      </c>
      <c r="I5" s="158" t="s">
        <v>84</v>
      </c>
    </row>
    <row r="6" spans="1:9">
      <c r="A6" s="186">
        <v>46056</v>
      </c>
      <c r="B6" s="158" t="s">
        <v>578</v>
      </c>
      <c r="C6" s="158" t="s">
        <v>579</v>
      </c>
      <c r="D6" s="157"/>
      <c r="F6" s="182">
        <v>4000</v>
      </c>
      <c r="G6" s="180">
        <f t="shared" si="0"/>
        <v>4002</v>
      </c>
      <c r="H6" s="156" t="s">
        <v>9</v>
      </c>
      <c r="I6" s="158" t="s">
        <v>95</v>
      </c>
    </row>
    <row r="7" ht="14.5" spans="1:9">
      <c r="A7" s="186">
        <v>46056</v>
      </c>
      <c r="B7" t="s">
        <v>192</v>
      </c>
      <c r="C7" s="16" t="s">
        <v>169</v>
      </c>
      <c r="D7" s="157" t="s">
        <v>10</v>
      </c>
      <c r="E7" s="180">
        <v>2000</v>
      </c>
      <c r="F7" s="187"/>
      <c r="G7" s="180">
        <f t="shared" si="0"/>
        <v>2002</v>
      </c>
      <c r="H7" s="156" t="s">
        <v>9</v>
      </c>
      <c r="I7" s="158" t="s">
        <v>95</v>
      </c>
    </row>
    <row r="8" ht="14.5" spans="1:9">
      <c r="A8" s="186">
        <v>46056</v>
      </c>
      <c r="B8" s="158" t="s">
        <v>191</v>
      </c>
      <c r="C8" s="16" t="s">
        <v>169</v>
      </c>
      <c r="D8" s="157" t="s">
        <v>10</v>
      </c>
      <c r="E8" s="158">
        <v>2000</v>
      </c>
      <c r="G8" s="180">
        <f t="shared" si="0"/>
        <v>2</v>
      </c>
      <c r="H8" s="156" t="s">
        <v>9</v>
      </c>
      <c r="I8" s="158" t="s">
        <v>95</v>
      </c>
    </row>
    <row r="9" spans="1:9">
      <c r="A9" s="186">
        <v>46056</v>
      </c>
      <c r="B9" s="158" t="s">
        <v>578</v>
      </c>
      <c r="C9" s="158" t="s">
        <v>579</v>
      </c>
      <c r="D9" s="157"/>
      <c r="F9" s="182">
        <v>5000</v>
      </c>
      <c r="G9" s="180">
        <f t="shared" si="0"/>
        <v>5002</v>
      </c>
      <c r="H9" s="156" t="s">
        <v>9</v>
      </c>
      <c r="I9" s="158" t="s">
        <v>71</v>
      </c>
    </row>
    <row r="10" spans="1:9">
      <c r="A10" s="186">
        <v>46056</v>
      </c>
      <c r="B10" s="158" t="s">
        <v>193</v>
      </c>
      <c r="C10" s="158" t="s">
        <v>172</v>
      </c>
      <c r="D10" s="157" t="s">
        <v>10</v>
      </c>
      <c r="E10" s="158">
        <v>5000</v>
      </c>
      <c r="G10" s="180">
        <f t="shared" si="0"/>
        <v>2</v>
      </c>
      <c r="H10" s="156" t="s">
        <v>9</v>
      </c>
      <c r="I10" s="158" t="s">
        <v>71</v>
      </c>
    </row>
    <row r="11" ht="14.5" spans="1:9">
      <c r="A11" s="21">
        <v>46059</v>
      </c>
      <c r="B11" s="158" t="s">
        <v>578</v>
      </c>
      <c r="C11" s="158" t="s">
        <v>579</v>
      </c>
      <c r="D11" s="157"/>
      <c r="F11" s="182">
        <v>1455</v>
      </c>
      <c r="G11" s="180">
        <f t="shared" si="0"/>
        <v>1457</v>
      </c>
      <c r="H11" s="156" t="s">
        <v>9</v>
      </c>
      <c r="I11" s="158" t="s">
        <v>94</v>
      </c>
    </row>
    <row r="12" ht="14.5" spans="1:9">
      <c r="A12" s="21">
        <v>46059</v>
      </c>
      <c r="B12" t="s">
        <v>238</v>
      </c>
      <c r="C12" s="158" t="s">
        <v>173</v>
      </c>
      <c r="D12" s="157" t="s">
        <v>10</v>
      </c>
      <c r="E12" s="180">
        <v>1455</v>
      </c>
      <c r="F12" s="187"/>
      <c r="G12" s="180">
        <f t="shared" si="0"/>
        <v>2</v>
      </c>
      <c r="H12" s="156" t="s">
        <v>9</v>
      </c>
      <c r="I12" s="158" t="s">
        <v>94</v>
      </c>
    </row>
    <row r="13" ht="14.5" spans="1:9">
      <c r="A13" s="21">
        <v>46059</v>
      </c>
      <c r="B13" s="158" t="s">
        <v>578</v>
      </c>
      <c r="C13" s="158" t="s">
        <v>579</v>
      </c>
      <c r="D13" s="157"/>
      <c r="F13" s="182">
        <v>1350</v>
      </c>
      <c r="G13" s="180">
        <f t="shared" si="0"/>
        <v>1352</v>
      </c>
      <c r="H13" s="156" t="s">
        <v>9</v>
      </c>
      <c r="I13" s="158" t="s">
        <v>98</v>
      </c>
    </row>
    <row r="14" ht="14.5" spans="1:9">
      <c r="A14" s="21">
        <v>46059</v>
      </c>
      <c r="B14" t="s">
        <v>238</v>
      </c>
      <c r="C14" s="158" t="s">
        <v>173</v>
      </c>
      <c r="D14" s="157" t="s">
        <v>10</v>
      </c>
      <c r="E14" s="158">
        <v>1350</v>
      </c>
      <c r="G14" s="180">
        <f t="shared" si="0"/>
        <v>2</v>
      </c>
      <c r="H14" s="156" t="s">
        <v>9</v>
      </c>
      <c r="I14" s="158" t="s">
        <v>98</v>
      </c>
    </row>
    <row r="15" spans="1:9">
      <c r="A15" s="186">
        <v>46062</v>
      </c>
      <c r="B15" s="158" t="s">
        <v>578</v>
      </c>
      <c r="C15" s="188" t="s">
        <v>579</v>
      </c>
      <c r="D15" s="156"/>
      <c r="F15" s="182">
        <v>5000</v>
      </c>
      <c r="G15" s="180">
        <f t="shared" si="0"/>
        <v>5002</v>
      </c>
      <c r="H15" s="156" t="s">
        <v>9</v>
      </c>
      <c r="I15" s="158" t="s">
        <v>103</v>
      </c>
    </row>
    <row r="16" spans="1:9">
      <c r="A16" s="186">
        <v>46062</v>
      </c>
      <c r="B16" s="158" t="s">
        <v>275</v>
      </c>
      <c r="C16" s="158" t="s">
        <v>172</v>
      </c>
      <c r="D16" s="156" t="s">
        <v>10</v>
      </c>
      <c r="E16" s="158">
        <v>5000</v>
      </c>
      <c r="G16" s="180">
        <f t="shared" si="0"/>
        <v>2</v>
      </c>
      <c r="H16" s="156" t="s">
        <v>9</v>
      </c>
      <c r="I16" s="158" t="s">
        <v>103</v>
      </c>
    </row>
    <row r="17" spans="1:9">
      <c r="A17" s="189">
        <v>46069</v>
      </c>
      <c r="B17" s="158" t="s">
        <v>578</v>
      </c>
      <c r="C17" s="190" t="s">
        <v>579</v>
      </c>
      <c r="D17" s="157"/>
      <c r="F17" s="187">
        <v>10000</v>
      </c>
      <c r="G17" s="180">
        <f t="shared" si="0"/>
        <v>10002</v>
      </c>
      <c r="H17" s="156" t="s">
        <v>9</v>
      </c>
      <c r="I17" s="158" t="s">
        <v>107</v>
      </c>
    </row>
    <row r="18" spans="1:9">
      <c r="A18" s="186">
        <v>46069</v>
      </c>
      <c r="B18" s="158" t="s">
        <v>354</v>
      </c>
      <c r="C18" s="188" t="s">
        <v>172</v>
      </c>
      <c r="D18" s="157" t="s">
        <v>10</v>
      </c>
      <c r="E18" s="158">
        <v>10000</v>
      </c>
      <c r="G18" s="180">
        <f t="shared" si="0"/>
        <v>2</v>
      </c>
      <c r="H18" s="156" t="s">
        <v>9</v>
      </c>
      <c r="I18" s="158" t="s">
        <v>107</v>
      </c>
    </row>
    <row r="19" spans="1:9">
      <c r="A19" s="186">
        <v>46076</v>
      </c>
      <c r="B19" s="158" t="s">
        <v>578</v>
      </c>
      <c r="C19" s="190" t="s">
        <v>579</v>
      </c>
      <c r="D19" s="157"/>
      <c r="F19" s="182">
        <v>4000</v>
      </c>
      <c r="G19" s="180">
        <f t="shared" si="0"/>
        <v>4002</v>
      </c>
      <c r="H19" s="156" t="s">
        <v>9</v>
      </c>
      <c r="I19" s="158" t="s">
        <v>126</v>
      </c>
    </row>
    <row r="20" ht="14.5" spans="1:9">
      <c r="A20" s="186">
        <v>46076</v>
      </c>
      <c r="B20" s="158" t="s">
        <v>449</v>
      </c>
      <c r="C20" s="16" t="s">
        <v>169</v>
      </c>
      <c r="D20" s="158" t="s">
        <v>10</v>
      </c>
      <c r="E20" s="158">
        <v>4000</v>
      </c>
      <c r="G20" s="180">
        <f t="shared" si="0"/>
        <v>2</v>
      </c>
      <c r="H20" s="156" t="s">
        <v>9</v>
      </c>
      <c r="I20" s="158" t="s">
        <v>126</v>
      </c>
    </row>
    <row r="21" ht="14.5" spans="1:9">
      <c r="A21" s="186">
        <v>46077</v>
      </c>
      <c r="B21" s="158" t="s">
        <v>456</v>
      </c>
      <c r="C21" s="16" t="s">
        <v>169</v>
      </c>
      <c r="D21" s="157" t="s">
        <v>10</v>
      </c>
      <c r="E21" s="158">
        <v>2000</v>
      </c>
      <c r="G21" s="180">
        <f t="shared" si="0"/>
        <v>-1998</v>
      </c>
      <c r="H21" s="156" t="s">
        <v>9</v>
      </c>
      <c r="I21" s="192" t="s">
        <v>139</v>
      </c>
    </row>
    <row r="22" ht="14.5" spans="1:9">
      <c r="A22" s="186">
        <v>46077</v>
      </c>
      <c r="B22" s="158" t="s">
        <v>457</v>
      </c>
      <c r="C22" s="16" t="s">
        <v>169</v>
      </c>
      <c r="D22" s="157" t="s">
        <v>10</v>
      </c>
      <c r="E22" s="158">
        <v>2000</v>
      </c>
      <c r="G22" s="180">
        <f t="shared" si="0"/>
        <v>-3998</v>
      </c>
      <c r="H22" s="156" t="s">
        <v>9</v>
      </c>
      <c r="I22" s="192" t="s">
        <v>139</v>
      </c>
    </row>
    <row r="23" ht="14.5" spans="1:9">
      <c r="A23" s="186">
        <v>46078</v>
      </c>
      <c r="B23" s="158" t="s">
        <v>578</v>
      </c>
      <c r="C23" s="158" t="s">
        <v>579</v>
      </c>
      <c r="D23" s="16"/>
      <c r="F23" s="182">
        <v>13000</v>
      </c>
      <c r="G23" s="180">
        <f t="shared" si="0"/>
        <v>9002</v>
      </c>
      <c r="H23" s="156" t="s">
        <v>9</v>
      </c>
      <c r="I23" s="158" t="s">
        <v>130</v>
      </c>
    </row>
    <row r="24" ht="14.5" spans="1:9">
      <c r="A24" s="186">
        <v>46078</v>
      </c>
      <c r="B24" s="158" t="s">
        <v>464</v>
      </c>
      <c r="C24" s="16" t="s">
        <v>169</v>
      </c>
      <c r="D24" s="157" t="s">
        <v>10</v>
      </c>
      <c r="E24" s="158">
        <v>3000</v>
      </c>
      <c r="G24" s="180">
        <f t="shared" si="0"/>
        <v>6002</v>
      </c>
      <c r="H24" s="156" t="s">
        <v>9</v>
      </c>
      <c r="I24" s="158" t="s">
        <v>130</v>
      </c>
    </row>
    <row r="25" ht="14.5" spans="1:9">
      <c r="A25" s="186">
        <v>46078</v>
      </c>
      <c r="B25" s="158" t="s">
        <v>465</v>
      </c>
      <c r="C25" s="16" t="s">
        <v>169</v>
      </c>
      <c r="D25" s="157" t="s">
        <v>10</v>
      </c>
      <c r="E25" s="180">
        <v>5000</v>
      </c>
      <c r="G25" s="180">
        <f t="shared" si="0"/>
        <v>1002</v>
      </c>
      <c r="H25" s="156" t="s">
        <v>9</v>
      </c>
      <c r="I25" s="158" t="s">
        <v>130</v>
      </c>
    </row>
    <row r="26" ht="14.5" spans="1:9">
      <c r="A26" s="186">
        <v>46078</v>
      </c>
      <c r="B26" s="158" t="s">
        <v>466</v>
      </c>
      <c r="C26" s="16" t="s">
        <v>169</v>
      </c>
      <c r="D26" s="157" t="s">
        <v>10</v>
      </c>
      <c r="E26" s="158">
        <v>5000</v>
      </c>
      <c r="G26" s="180">
        <f t="shared" si="0"/>
        <v>-3998</v>
      </c>
      <c r="H26" s="156" t="s">
        <v>9</v>
      </c>
      <c r="I26" s="158" t="s">
        <v>130</v>
      </c>
    </row>
    <row r="27" spans="1:9">
      <c r="A27" s="186">
        <v>46078</v>
      </c>
      <c r="B27" s="158" t="s">
        <v>578</v>
      </c>
      <c r="C27" s="158" t="s">
        <v>579</v>
      </c>
      <c r="D27" s="157"/>
      <c r="F27" s="182">
        <v>8000</v>
      </c>
      <c r="G27" s="180">
        <f t="shared" si="0"/>
        <v>4002</v>
      </c>
      <c r="H27" s="156" t="s">
        <v>9</v>
      </c>
      <c r="I27" s="192" t="s">
        <v>139</v>
      </c>
    </row>
    <row r="28" ht="14.5" spans="1:9">
      <c r="A28" s="186">
        <v>46078</v>
      </c>
      <c r="B28" s="158" t="s">
        <v>456</v>
      </c>
      <c r="C28" s="16" t="s">
        <v>169</v>
      </c>
      <c r="D28" s="157" t="s">
        <v>10</v>
      </c>
      <c r="E28" s="158">
        <v>2000</v>
      </c>
      <c r="G28" s="180">
        <f t="shared" si="0"/>
        <v>2002</v>
      </c>
      <c r="H28" s="156" t="s">
        <v>9</v>
      </c>
      <c r="I28" s="192" t="s">
        <v>139</v>
      </c>
    </row>
    <row r="29" ht="14.5" spans="1:9">
      <c r="A29" s="186">
        <v>46078</v>
      </c>
      <c r="B29" s="158" t="s">
        <v>467</v>
      </c>
      <c r="C29" s="16" t="s">
        <v>169</v>
      </c>
      <c r="D29" s="157" t="s">
        <v>10</v>
      </c>
      <c r="E29" s="158">
        <v>2000</v>
      </c>
      <c r="G29" s="180">
        <f t="shared" si="0"/>
        <v>2</v>
      </c>
      <c r="H29" s="156" t="s">
        <v>9</v>
      </c>
      <c r="I29" s="192" t="s">
        <v>139</v>
      </c>
    </row>
    <row r="30" spans="1:9">
      <c r="A30" s="186">
        <v>46079</v>
      </c>
      <c r="B30" s="158" t="s">
        <v>578</v>
      </c>
      <c r="C30" s="158" t="s">
        <v>579</v>
      </c>
      <c r="D30" s="157"/>
      <c r="F30" s="182">
        <v>4000</v>
      </c>
      <c r="G30" s="180">
        <f t="shared" si="0"/>
        <v>4002</v>
      </c>
      <c r="H30" s="156" t="s">
        <v>9</v>
      </c>
      <c r="I30" s="192" t="s">
        <v>140</v>
      </c>
    </row>
    <row r="31" ht="14.5" spans="1:9">
      <c r="A31" s="186">
        <v>46079</v>
      </c>
      <c r="B31" s="158" t="s">
        <v>456</v>
      </c>
      <c r="C31" s="16" t="s">
        <v>169</v>
      </c>
      <c r="D31" s="157" t="s">
        <v>10</v>
      </c>
      <c r="E31" s="158">
        <v>2000</v>
      </c>
      <c r="G31" s="180">
        <f t="shared" si="0"/>
        <v>2002</v>
      </c>
      <c r="H31" s="156" t="s">
        <v>9</v>
      </c>
      <c r="I31" s="192" t="s">
        <v>140</v>
      </c>
    </row>
    <row r="32" ht="14.5" spans="1:9">
      <c r="A32" s="186">
        <v>46079</v>
      </c>
      <c r="B32" s="158" t="s">
        <v>467</v>
      </c>
      <c r="C32" s="16" t="s">
        <v>169</v>
      </c>
      <c r="D32" s="157" t="s">
        <v>10</v>
      </c>
      <c r="E32" s="158">
        <v>2000</v>
      </c>
      <c r="G32" s="180">
        <f t="shared" si="0"/>
        <v>2</v>
      </c>
      <c r="H32" s="156" t="s">
        <v>9</v>
      </c>
      <c r="I32" s="192" t="s">
        <v>140</v>
      </c>
    </row>
    <row r="33" spans="1:9">
      <c r="A33" s="186">
        <v>46079</v>
      </c>
      <c r="B33" s="158" t="s">
        <v>578</v>
      </c>
      <c r="C33" s="158" t="s">
        <v>579</v>
      </c>
      <c r="D33" s="157"/>
      <c r="F33" s="182">
        <v>800</v>
      </c>
      <c r="G33" s="180">
        <f t="shared" si="0"/>
        <v>802</v>
      </c>
      <c r="H33" s="156" t="s">
        <v>9</v>
      </c>
      <c r="I33" s="192" t="s">
        <v>143</v>
      </c>
    </row>
    <row r="34" spans="1:9">
      <c r="A34" s="186">
        <v>46079</v>
      </c>
      <c r="B34" s="158" t="s">
        <v>475</v>
      </c>
      <c r="C34" s="158" t="s">
        <v>173</v>
      </c>
      <c r="D34" s="157" t="s">
        <v>10</v>
      </c>
      <c r="E34" s="158">
        <v>800</v>
      </c>
      <c r="G34" s="180">
        <f t="shared" si="0"/>
        <v>2</v>
      </c>
      <c r="H34" s="156" t="s">
        <v>9</v>
      </c>
      <c r="I34" s="192" t="s">
        <v>143</v>
      </c>
    </row>
    <row r="35" spans="1:9">
      <c r="A35" s="186">
        <v>46080</v>
      </c>
      <c r="B35" s="158" t="s">
        <v>578</v>
      </c>
      <c r="C35" s="158" t="s">
        <v>579</v>
      </c>
      <c r="D35" s="157"/>
      <c r="F35" s="182">
        <v>4000</v>
      </c>
      <c r="G35" s="180">
        <f t="shared" si="0"/>
        <v>4002</v>
      </c>
      <c r="H35" s="156" t="s">
        <v>9</v>
      </c>
      <c r="I35" s="158" t="s">
        <v>148</v>
      </c>
    </row>
    <row r="36" ht="14.5" spans="1:9">
      <c r="A36" s="186">
        <v>46080</v>
      </c>
      <c r="B36" s="158" t="s">
        <v>456</v>
      </c>
      <c r="C36" s="16" t="s">
        <v>169</v>
      </c>
      <c r="D36" s="157" t="s">
        <v>10</v>
      </c>
      <c r="E36" s="158">
        <v>2000</v>
      </c>
      <c r="G36" s="180">
        <f t="shared" si="0"/>
        <v>2002</v>
      </c>
      <c r="H36" s="156" t="s">
        <v>9</v>
      </c>
      <c r="I36" s="158" t="s">
        <v>148</v>
      </c>
    </row>
    <row r="37" ht="14.5" spans="1:9">
      <c r="A37" s="186">
        <v>46080</v>
      </c>
      <c r="B37" s="158" t="s">
        <v>457</v>
      </c>
      <c r="C37" s="16" t="s">
        <v>169</v>
      </c>
      <c r="D37" s="157" t="s">
        <v>10</v>
      </c>
      <c r="E37" s="158">
        <v>2000</v>
      </c>
      <c r="G37" s="180">
        <f t="shared" si="0"/>
        <v>2</v>
      </c>
      <c r="H37" s="156" t="s">
        <v>9</v>
      </c>
      <c r="I37" s="158" t="s">
        <v>148</v>
      </c>
    </row>
    <row r="38" spans="1:9">
      <c r="A38" s="186">
        <v>46080</v>
      </c>
      <c r="B38" s="158" t="s">
        <v>578</v>
      </c>
      <c r="C38" s="158" t="s">
        <v>579</v>
      </c>
      <c r="D38" s="157"/>
      <c r="F38" s="182">
        <v>36000</v>
      </c>
      <c r="G38" s="180">
        <f t="shared" si="0"/>
        <v>36002</v>
      </c>
      <c r="H38" s="156" t="s">
        <v>9</v>
      </c>
      <c r="I38" s="158" t="s">
        <v>152</v>
      </c>
    </row>
    <row r="39" spans="1:9">
      <c r="A39" s="186">
        <v>46080</v>
      </c>
      <c r="B39" s="158" t="s">
        <v>578</v>
      </c>
      <c r="C39" s="158" t="s">
        <v>579</v>
      </c>
      <c r="D39" s="157"/>
      <c r="F39" s="182">
        <v>130000</v>
      </c>
      <c r="G39" s="180">
        <f t="shared" si="0"/>
        <v>166002</v>
      </c>
      <c r="H39" s="156" t="s">
        <v>9</v>
      </c>
      <c r="I39" s="158" t="s">
        <v>153</v>
      </c>
    </row>
    <row r="40" spans="1:9">
      <c r="A40" s="189">
        <v>46080</v>
      </c>
      <c r="B40" s="158" t="s">
        <v>578</v>
      </c>
      <c r="C40" s="188" t="s">
        <v>579</v>
      </c>
      <c r="D40" s="188"/>
      <c r="F40" s="182">
        <v>5000</v>
      </c>
      <c r="G40" s="180">
        <f t="shared" si="0"/>
        <v>171002</v>
      </c>
      <c r="H40" s="156" t="s">
        <v>9</v>
      </c>
      <c r="I40" s="158" t="s">
        <v>156</v>
      </c>
    </row>
    <row r="41" spans="1:8">
      <c r="A41" s="186"/>
      <c r="D41" s="156"/>
      <c r="G41" s="180"/>
      <c r="H41" s="156"/>
    </row>
    <row r="42" spans="1:8">
      <c r="A42" s="186"/>
      <c r="D42" s="156"/>
      <c r="G42" s="180"/>
      <c r="H42" s="156"/>
    </row>
    <row r="43" spans="1:8">
      <c r="A43" s="186"/>
      <c r="D43" s="156"/>
      <c r="G43" s="180"/>
      <c r="H43" s="156"/>
    </row>
    <row r="44" spans="1:8">
      <c r="A44" s="186"/>
      <c r="D44" s="156"/>
      <c r="G44" s="180"/>
      <c r="H44" s="156"/>
    </row>
    <row r="45" spans="1:8">
      <c r="A45" s="186"/>
      <c r="D45" s="156"/>
      <c r="G45" s="180"/>
      <c r="H45" s="156"/>
    </row>
    <row r="46" spans="1:8">
      <c r="A46" s="186"/>
      <c r="D46" s="156"/>
      <c r="G46" s="180"/>
      <c r="H46" s="156"/>
    </row>
    <row r="47" spans="1:8">
      <c r="A47" s="186"/>
      <c r="D47" s="156"/>
      <c r="G47" s="180"/>
      <c r="H47" s="156"/>
    </row>
  </sheetData>
  <autoFilter xmlns:etc="http://www.wps.cn/officeDocument/2017/etCustomData" ref="A1:J40" etc:filterBottomFollowUsedRange="0">
    <sortState ref="A1:J40">
      <sortCondition ref="A1:A40"/>
    </sortState>
    <extLst/>
  </autoFilter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37"/>
  <sheetViews>
    <sheetView workbookViewId="0">
      <selection activeCell="H4" sqref="H4:I17"/>
    </sheetView>
  </sheetViews>
  <sheetFormatPr defaultColWidth="11.4272727272727" defaultRowHeight="14.5"/>
  <cols>
    <col min="1" max="1" width="11.1363636363636" customWidth="1"/>
    <col min="2" max="2" width="35.2818181818182" customWidth="1"/>
    <col min="3" max="3" width="24" customWidth="1"/>
    <col min="4" max="4" width="16.4272727272727" customWidth="1"/>
    <col min="5" max="5" width="14.2818181818182" customWidth="1"/>
    <col min="6" max="6" width="13.8545454545455" customWidth="1"/>
    <col min="7" max="7" width="10.1363636363636" customWidth="1"/>
    <col min="8" max="8" width="12.5727272727273" customWidth="1"/>
    <col min="9" max="9" width="7.70909090909091" customWidth="1"/>
    <col min="10" max="10" width="10.2818181818182" customWidth="1"/>
  </cols>
  <sheetData>
    <row r="1" s="2" customFormat="1" ht="38.45" customHeight="1" spans="1:10">
      <c r="A1" s="154" t="s">
        <v>580</v>
      </c>
      <c r="B1" s="118" t="s">
        <v>179</v>
      </c>
      <c r="C1" s="118" t="s">
        <v>572</v>
      </c>
      <c r="D1" s="118" t="s">
        <v>573</v>
      </c>
      <c r="E1" s="119" t="s">
        <v>574</v>
      </c>
      <c r="F1" s="119" t="s">
        <v>575</v>
      </c>
      <c r="G1" s="119" t="s">
        <v>576</v>
      </c>
      <c r="H1" s="118" t="s">
        <v>0</v>
      </c>
      <c r="I1" s="118" t="s">
        <v>67</v>
      </c>
      <c r="J1" s="133" t="s">
        <v>577</v>
      </c>
    </row>
    <row r="2" spans="1:7">
      <c r="A2" s="155">
        <v>46054</v>
      </c>
      <c r="B2" s="156" t="s">
        <v>69</v>
      </c>
      <c r="C2" s="156"/>
      <c r="D2" s="156"/>
      <c r="E2" s="156"/>
      <c r="F2" s="156">
        <v>0</v>
      </c>
      <c r="G2">
        <v>-338</v>
      </c>
    </row>
    <row r="3" s="179" customFormat="1" spans="1:10">
      <c r="A3" s="155">
        <v>46077</v>
      </c>
      <c r="B3" s="156" t="s">
        <v>578</v>
      </c>
      <c r="C3" s="156" t="s">
        <v>579</v>
      </c>
      <c r="D3" s="157"/>
      <c r="E3" s="156"/>
      <c r="F3" s="158">
        <v>8000</v>
      </c>
      <c r="G3" s="28">
        <f>+G2+F3-E3</f>
        <v>7662</v>
      </c>
      <c r="H3" t="s">
        <v>13</v>
      </c>
      <c r="I3" t="s">
        <v>128</v>
      </c>
      <c r="J3"/>
    </row>
    <row r="4" spans="1:9">
      <c r="A4" s="155">
        <v>46077</v>
      </c>
      <c r="B4" t="s">
        <v>458</v>
      </c>
      <c r="C4" s="156" t="s">
        <v>169</v>
      </c>
      <c r="D4" s="157" t="s">
        <v>14</v>
      </c>
      <c r="E4">
        <v>4000</v>
      </c>
      <c r="G4" s="28">
        <f t="shared" ref="G4:G17" si="0">+G3+F4-E4</f>
        <v>3662</v>
      </c>
      <c r="H4" t="s">
        <v>13</v>
      </c>
      <c r="I4" t="s">
        <v>128</v>
      </c>
    </row>
    <row r="5" s="179" customFormat="1" spans="1:10">
      <c r="A5" s="155" t="s">
        <v>581</v>
      </c>
      <c r="B5" t="s">
        <v>461</v>
      </c>
      <c r="C5" s="156" t="s">
        <v>169</v>
      </c>
      <c r="D5" s="157" t="s">
        <v>14</v>
      </c>
      <c r="E5">
        <v>4000</v>
      </c>
      <c r="F5"/>
      <c r="G5" s="28">
        <f t="shared" si="0"/>
        <v>-338</v>
      </c>
      <c r="H5" t="s">
        <v>13</v>
      </c>
      <c r="I5" t="s">
        <v>128</v>
      </c>
      <c r="J5"/>
    </row>
    <row r="6" spans="1:9">
      <c r="A6" s="155">
        <v>46080</v>
      </c>
      <c r="B6" s="156" t="s">
        <v>582</v>
      </c>
      <c r="C6" s="156" t="s">
        <v>579</v>
      </c>
      <c r="D6" s="157"/>
      <c r="E6" s="156"/>
      <c r="F6" s="180">
        <v>8000</v>
      </c>
      <c r="G6" s="28">
        <f t="shared" si="0"/>
        <v>7662</v>
      </c>
      <c r="H6" t="s">
        <v>13</v>
      </c>
      <c r="I6" t="s">
        <v>149</v>
      </c>
    </row>
    <row r="7" spans="1:9">
      <c r="A7" s="155">
        <v>46080</v>
      </c>
      <c r="B7" s="156" t="s">
        <v>487</v>
      </c>
      <c r="C7" s="156" t="s">
        <v>169</v>
      </c>
      <c r="D7" s="157" t="s">
        <v>14</v>
      </c>
      <c r="E7">
        <v>4000</v>
      </c>
      <c r="G7" s="28">
        <f t="shared" si="0"/>
        <v>3662</v>
      </c>
      <c r="H7" t="s">
        <v>13</v>
      </c>
      <c r="I7" t="s">
        <v>149</v>
      </c>
    </row>
    <row r="8" spans="1:9">
      <c r="A8" s="155">
        <v>46080</v>
      </c>
      <c r="B8" s="156" t="s">
        <v>488</v>
      </c>
      <c r="C8" s="156" t="s">
        <v>169</v>
      </c>
      <c r="D8" s="157" t="s">
        <v>14</v>
      </c>
      <c r="E8" s="156">
        <v>4000</v>
      </c>
      <c r="F8" s="158"/>
      <c r="G8" s="28">
        <f t="shared" si="0"/>
        <v>-338</v>
      </c>
      <c r="H8" t="s">
        <v>13</v>
      </c>
      <c r="I8" t="s">
        <v>149</v>
      </c>
    </row>
    <row r="9" spans="1:9">
      <c r="A9" s="155">
        <v>46080</v>
      </c>
      <c r="B9" s="156" t="s">
        <v>578</v>
      </c>
      <c r="C9" s="156" t="s">
        <v>579</v>
      </c>
      <c r="D9" s="157"/>
      <c r="F9">
        <v>47000</v>
      </c>
      <c r="G9" s="28">
        <f t="shared" si="0"/>
        <v>46662</v>
      </c>
      <c r="H9" t="s">
        <v>13</v>
      </c>
      <c r="I9" t="s">
        <v>151</v>
      </c>
    </row>
    <row r="10" spans="1:9">
      <c r="A10" s="155">
        <v>46080</v>
      </c>
      <c r="B10" s="156" t="s">
        <v>578</v>
      </c>
      <c r="C10" s="156" t="s">
        <v>579</v>
      </c>
      <c r="D10" s="157"/>
      <c r="F10">
        <v>30000</v>
      </c>
      <c r="G10" s="28">
        <f t="shared" si="0"/>
        <v>76662</v>
      </c>
      <c r="H10" t="s">
        <v>13</v>
      </c>
      <c r="I10" t="s">
        <v>161</v>
      </c>
    </row>
    <row r="11" spans="1:9">
      <c r="A11" s="144">
        <v>46056</v>
      </c>
      <c r="B11" s="38" t="s">
        <v>578</v>
      </c>
      <c r="C11" s="38" t="s">
        <v>579</v>
      </c>
      <c r="D11" s="135"/>
      <c r="E11" s="38"/>
      <c r="F11" s="136">
        <v>5000</v>
      </c>
      <c r="G11" s="28">
        <f t="shared" si="0"/>
        <v>81662</v>
      </c>
      <c r="H11" t="s">
        <v>13</v>
      </c>
      <c r="I11" s="38" t="s">
        <v>71</v>
      </c>
    </row>
    <row r="12" spans="1:9">
      <c r="A12" s="144">
        <v>46056</v>
      </c>
      <c r="B12" s="38" t="s">
        <v>193</v>
      </c>
      <c r="C12" s="38" t="s">
        <v>172</v>
      </c>
      <c r="D12" s="135" t="s">
        <v>14</v>
      </c>
      <c r="E12" s="38">
        <v>5000</v>
      </c>
      <c r="F12" s="136"/>
      <c r="G12" s="28">
        <f t="shared" si="0"/>
        <v>76662</v>
      </c>
      <c r="H12" t="s">
        <v>13</v>
      </c>
      <c r="I12" s="38" t="s">
        <v>71</v>
      </c>
    </row>
    <row r="13" spans="1:9">
      <c r="A13" s="160">
        <v>46069</v>
      </c>
      <c r="B13" s="38" t="s">
        <v>578</v>
      </c>
      <c r="C13" s="142" t="s">
        <v>579</v>
      </c>
      <c r="D13" s="135"/>
      <c r="E13" s="38"/>
      <c r="F13" s="143">
        <v>20000</v>
      </c>
      <c r="G13" s="28">
        <f t="shared" si="0"/>
        <v>96662</v>
      </c>
      <c r="H13" t="s">
        <v>13</v>
      </c>
      <c r="I13" s="38" t="s">
        <v>107</v>
      </c>
    </row>
    <row r="14" spans="1:9">
      <c r="A14" s="144">
        <v>46069</v>
      </c>
      <c r="B14" s="38" t="s">
        <v>354</v>
      </c>
      <c r="C14" s="55" t="s">
        <v>172</v>
      </c>
      <c r="D14" s="135" t="s">
        <v>14</v>
      </c>
      <c r="E14" s="38">
        <v>20000</v>
      </c>
      <c r="F14" s="136"/>
      <c r="G14" s="28">
        <f t="shared" si="0"/>
        <v>76662</v>
      </c>
      <c r="H14" t="s">
        <v>13</v>
      </c>
      <c r="I14" s="38" t="s">
        <v>107</v>
      </c>
    </row>
    <row r="15" spans="1:9">
      <c r="A15" s="160">
        <v>46080</v>
      </c>
      <c r="B15" s="38" t="s">
        <v>578</v>
      </c>
      <c r="C15" s="55" t="s">
        <v>579</v>
      </c>
      <c r="D15" s="135"/>
      <c r="E15" s="38"/>
      <c r="F15" s="136">
        <v>10000</v>
      </c>
      <c r="G15" s="28">
        <f t="shared" si="0"/>
        <v>86662</v>
      </c>
      <c r="H15" t="s">
        <v>13</v>
      </c>
      <c r="I15" s="38" t="s">
        <v>157</v>
      </c>
    </row>
    <row r="16" spans="1:9">
      <c r="A16" s="144">
        <v>46062</v>
      </c>
      <c r="B16" s="38" t="s">
        <v>578</v>
      </c>
      <c r="C16" s="55" t="s">
        <v>579</v>
      </c>
      <c r="D16" s="145"/>
      <c r="E16" s="38"/>
      <c r="F16" s="136">
        <v>5000</v>
      </c>
      <c r="G16" s="28">
        <f t="shared" si="0"/>
        <v>91662</v>
      </c>
      <c r="H16" t="s">
        <v>13</v>
      </c>
      <c r="I16" s="38" t="s">
        <v>103</v>
      </c>
    </row>
    <row r="17" spans="1:9">
      <c r="A17" s="144">
        <v>46062</v>
      </c>
      <c r="B17" s="38" t="s">
        <v>275</v>
      </c>
      <c r="C17" s="38" t="s">
        <v>172</v>
      </c>
      <c r="D17" s="145" t="s">
        <v>14</v>
      </c>
      <c r="E17" s="38">
        <v>5000</v>
      </c>
      <c r="F17" s="136"/>
      <c r="G17" s="28">
        <f t="shared" si="0"/>
        <v>86662</v>
      </c>
      <c r="H17" t="s">
        <v>13</v>
      </c>
      <c r="I17" s="38" t="s">
        <v>103</v>
      </c>
    </row>
    <row r="18" ht="15.5" spans="1:7">
      <c r="A18" s="181"/>
      <c r="B18" s="153"/>
      <c r="C18" s="153"/>
      <c r="D18" s="163"/>
      <c r="E18" s="153"/>
      <c r="F18" s="153"/>
      <c r="G18" s="28"/>
    </row>
    <row r="19" ht="15.5" spans="1:7">
      <c r="A19" s="181"/>
      <c r="B19" s="153"/>
      <c r="C19" s="153"/>
      <c r="D19" s="163"/>
      <c r="E19" s="153"/>
      <c r="F19" s="153"/>
      <c r="G19" s="28"/>
    </row>
    <row r="20" ht="15.5" spans="1:7">
      <c r="A20" s="181"/>
      <c r="B20" s="153"/>
      <c r="C20" s="153"/>
      <c r="D20" s="163"/>
      <c r="E20" s="153"/>
      <c r="F20" s="153"/>
      <c r="G20" s="28"/>
    </row>
    <row r="21" ht="15.5" spans="1:7">
      <c r="A21" s="181"/>
      <c r="B21" s="153"/>
      <c r="C21" s="153"/>
      <c r="D21" s="163"/>
      <c r="E21" s="153"/>
      <c r="F21" s="153"/>
      <c r="G21" s="28"/>
    </row>
    <row r="22" ht="15.5" spans="1:7">
      <c r="A22" s="181"/>
      <c r="B22" s="153"/>
      <c r="C22" s="153"/>
      <c r="D22" s="163"/>
      <c r="E22" s="153"/>
      <c r="F22" s="153"/>
      <c r="G22" s="28"/>
    </row>
    <row r="23" ht="15.5" spans="1:7">
      <c r="A23" s="181"/>
      <c r="B23" s="153"/>
      <c r="C23" s="153"/>
      <c r="D23" s="163"/>
      <c r="E23" s="153"/>
      <c r="F23" s="153"/>
      <c r="G23" s="28"/>
    </row>
    <row r="24" ht="15.5" spans="1:7">
      <c r="A24" s="181"/>
      <c r="B24" s="153"/>
      <c r="C24" s="153"/>
      <c r="D24" s="163"/>
      <c r="E24" s="153"/>
      <c r="F24" s="153"/>
      <c r="G24" s="28"/>
    </row>
    <row r="25" ht="15.5" spans="1:7">
      <c r="A25" s="181"/>
      <c r="B25" s="153"/>
      <c r="C25" s="153"/>
      <c r="D25" s="163"/>
      <c r="E25" s="153"/>
      <c r="F25" s="153"/>
      <c r="G25" s="28"/>
    </row>
    <row r="26" ht="15.5" spans="1:7">
      <c r="A26" s="181"/>
      <c r="B26" s="153"/>
      <c r="C26" s="153"/>
      <c r="D26" s="163"/>
      <c r="E26" s="153"/>
      <c r="F26" s="153"/>
      <c r="G26" s="28"/>
    </row>
    <row r="27" ht="15.5" spans="1:7">
      <c r="A27" s="181"/>
      <c r="B27" s="153"/>
      <c r="C27" s="153"/>
      <c r="D27" s="163"/>
      <c r="E27" s="153"/>
      <c r="F27" s="153"/>
      <c r="G27" s="28"/>
    </row>
    <row r="28" ht="15.5" spans="1:7">
      <c r="A28" s="181"/>
      <c r="B28" s="153"/>
      <c r="C28" s="153"/>
      <c r="D28" s="163"/>
      <c r="E28" s="153"/>
      <c r="F28" s="153"/>
      <c r="G28" s="28"/>
    </row>
    <row r="29" ht="15.5" spans="1:7">
      <c r="A29" s="181"/>
      <c r="B29" s="153"/>
      <c r="C29" s="153"/>
      <c r="D29" s="163"/>
      <c r="E29" s="153"/>
      <c r="F29" s="153"/>
      <c r="G29" s="28"/>
    </row>
    <row r="30" ht="15.5" spans="1:7">
      <c r="A30" s="181"/>
      <c r="B30" s="153"/>
      <c r="C30" s="153"/>
      <c r="D30" s="163"/>
      <c r="E30" s="153"/>
      <c r="F30" s="153"/>
      <c r="G30" s="28"/>
    </row>
    <row r="31" ht="15.5" spans="1:7">
      <c r="A31" s="181"/>
      <c r="B31" s="153"/>
      <c r="C31" s="153"/>
      <c r="D31" s="163"/>
      <c r="E31" s="153"/>
      <c r="F31" s="153"/>
      <c r="G31" s="28"/>
    </row>
    <row r="32" ht="15.5" spans="1:7">
      <c r="A32" s="181"/>
      <c r="B32" s="153"/>
      <c r="C32" s="153"/>
      <c r="D32" s="163"/>
      <c r="E32" s="153"/>
      <c r="F32" s="153"/>
      <c r="G32" s="28"/>
    </row>
    <row r="33" ht="15.5" spans="1:7">
      <c r="A33" s="181"/>
      <c r="B33" s="153"/>
      <c r="C33" s="153"/>
      <c r="D33" s="163"/>
      <c r="E33" s="153"/>
      <c r="F33" s="153"/>
      <c r="G33" s="28"/>
    </row>
    <row r="34" ht="15.5" spans="1:7">
      <c r="A34" s="181"/>
      <c r="B34" s="153"/>
      <c r="C34" s="153"/>
      <c r="D34" s="163"/>
      <c r="E34" s="153"/>
      <c r="F34" s="153"/>
      <c r="G34" s="28"/>
    </row>
    <row r="35" ht="15.5" spans="1:7">
      <c r="A35" s="181"/>
      <c r="B35" s="153"/>
      <c r="C35" s="153"/>
      <c r="D35" s="163"/>
      <c r="E35" s="153"/>
      <c r="F35" s="153"/>
      <c r="G35" s="28"/>
    </row>
    <row r="36" spans="1:7">
      <c r="A36" s="144"/>
      <c r="B36" s="38"/>
      <c r="C36" s="38"/>
      <c r="D36" s="135"/>
      <c r="G36" s="28"/>
    </row>
    <row r="37" ht="15.5" spans="1:9">
      <c r="A37" s="144"/>
      <c r="B37" s="38"/>
      <c r="C37" s="38"/>
      <c r="D37" s="135"/>
      <c r="E37" s="153"/>
      <c r="G37" s="28"/>
      <c r="I37" t="s">
        <v>583</v>
      </c>
    </row>
  </sheetData>
  <autoFilter xmlns:etc="http://www.wps.cn/officeDocument/2017/etCustomData" ref="A1:J37" etc:filterBottomFollowUsedRange="0">
    <extLst/>
  </autoFilter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153"/>
  <sheetViews>
    <sheetView topLeftCell="B97" workbookViewId="0">
      <selection activeCell="E71" sqref="E71"/>
    </sheetView>
  </sheetViews>
  <sheetFormatPr defaultColWidth="10" defaultRowHeight="14.5"/>
  <cols>
    <col min="1" max="1" width="18.5727272727273" style="17" customWidth="1"/>
    <col min="2" max="2" width="34.5727272727273" style="16" customWidth="1"/>
    <col min="3" max="4" width="19.5727272727273" style="16" customWidth="1"/>
    <col min="5" max="5" width="19.5727272727273" style="47" customWidth="1"/>
    <col min="6" max="6" width="16.5727272727273" style="169" customWidth="1"/>
    <col min="7" max="7" width="19.5727272727273" style="169" customWidth="1"/>
    <col min="8" max="9" width="19.5727272727273" style="16" customWidth="1"/>
    <col min="10" max="10" width="34.5727272727273" style="16" customWidth="1"/>
    <col min="11" max="16384" width="10" style="16"/>
  </cols>
  <sheetData>
    <row r="1" s="168" customFormat="1" ht="29" spans="1:10">
      <c r="A1" s="170" t="s">
        <v>63</v>
      </c>
      <c r="B1" s="171" t="s">
        <v>179</v>
      </c>
      <c r="C1" s="138" t="s">
        <v>584</v>
      </c>
      <c r="D1" s="138" t="s">
        <v>65</v>
      </c>
      <c r="E1" s="172" t="s">
        <v>574</v>
      </c>
      <c r="F1" s="173" t="s">
        <v>575</v>
      </c>
      <c r="G1" s="173" t="s">
        <v>576</v>
      </c>
      <c r="H1" s="171" t="s">
        <v>0</v>
      </c>
      <c r="I1" s="171" t="s">
        <v>67</v>
      </c>
      <c r="J1" s="177" t="s">
        <v>577</v>
      </c>
    </row>
    <row r="2" spans="1:8">
      <c r="A2" s="174">
        <v>46054</v>
      </c>
      <c r="B2" s="16" t="s">
        <v>69</v>
      </c>
      <c r="G2" s="169">
        <v>-1300</v>
      </c>
      <c r="H2" s="16" t="s">
        <v>11</v>
      </c>
    </row>
    <row r="3" spans="1:10">
      <c r="A3" s="37">
        <v>46056</v>
      </c>
      <c r="B3" s="38" t="s">
        <v>578</v>
      </c>
      <c r="C3" s="38" t="s">
        <v>579</v>
      </c>
      <c r="D3" s="38"/>
      <c r="E3" s="135"/>
      <c r="F3" s="38">
        <v>5000</v>
      </c>
      <c r="G3" s="143">
        <f>G2+F3-E3</f>
        <v>3700</v>
      </c>
      <c r="H3" s="16" t="s">
        <v>11</v>
      </c>
      <c r="I3" s="38" t="s">
        <v>71</v>
      </c>
      <c r="J3" s="38"/>
    </row>
    <row r="4" spans="1:10">
      <c r="A4" s="37">
        <v>46056</v>
      </c>
      <c r="B4" s="38" t="s">
        <v>193</v>
      </c>
      <c r="C4" s="38" t="s">
        <v>172</v>
      </c>
      <c r="D4" s="38" t="s">
        <v>79</v>
      </c>
      <c r="E4" s="135">
        <v>5000</v>
      </c>
      <c r="F4" s="38"/>
      <c r="G4" s="143">
        <f t="shared" ref="G4:G67" si="0">G3+F4-E4</f>
        <v>-1300</v>
      </c>
      <c r="H4" s="16" t="s">
        <v>11</v>
      </c>
      <c r="I4" s="38" t="s">
        <v>71</v>
      </c>
      <c r="J4" s="38"/>
    </row>
    <row r="5" spans="1:9">
      <c r="A5" s="175">
        <v>46057</v>
      </c>
      <c r="B5" s="16" t="s">
        <v>578</v>
      </c>
      <c r="C5" s="16" t="s">
        <v>579</v>
      </c>
      <c r="D5" s="38"/>
      <c r="F5" s="169">
        <v>90000</v>
      </c>
      <c r="G5" s="143">
        <f t="shared" si="0"/>
        <v>88700</v>
      </c>
      <c r="H5" s="16" t="s">
        <v>11</v>
      </c>
      <c r="I5" s="16" t="s">
        <v>89</v>
      </c>
    </row>
    <row r="6" spans="1:9">
      <c r="A6" s="175">
        <v>46058</v>
      </c>
      <c r="B6" s="16" t="s">
        <v>219</v>
      </c>
      <c r="C6" s="16" t="s">
        <v>169</v>
      </c>
      <c r="D6" s="38" t="s">
        <v>79</v>
      </c>
      <c r="E6" s="47">
        <v>6000</v>
      </c>
      <c r="G6" s="143">
        <f t="shared" si="0"/>
        <v>82700</v>
      </c>
      <c r="H6" s="16" t="s">
        <v>11</v>
      </c>
      <c r="I6" s="16" t="s">
        <v>89</v>
      </c>
    </row>
    <row r="7" spans="1:9">
      <c r="A7" s="48">
        <v>46058</v>
      </c>
      <c r="B7" s="16" t="s">
        <v>220</v>
      </c>
      <c r="C7" s="16" t="s">
        <v>167</v>
      </c>
      <c r="D7" s="38" t="s">
        <v>79</v>
      </c>
      <c r="E7" s="47">
        <v>2500</v>
      </c>
      <c r="G7" s="143">
        <f t="shared" si="0"/>
        <v>80200</v>
      </c>
      <c r="H7" s="16" t="s">
        <v>11</v>
      </c>
      <c r="I7" s="16" t="s">
        <v>89</v>
      </c>
    </row>
    <row r="8" spans="1:9">
      <c r="A8" s="175">
        <v>46058</v>
      </c>
      <c r="B8" s="16" t="s">
        <v>221</v>
      </c>
      <c r="C8" s="16" t="s">
        <v>169</v>
      </c>
      <c r="D8" s="38" t="s">
        <v>79</v>
      </c>
      <c r="E8" s="47">
        <v>2000</v>
      </c>
      <c r="G8" s="143">
        <f t="shared" si="0"/>
        <v>78200</v>
      </c>
      <c r="H8" s="16" t="s">
        <v>11</v>
      </c>
      <c r="I8" s="16" t="s">
        <v>89</v>
      </c>
    </row>
    <row r="9" spans="1:9">
      <c r="A9" s="48">
        <v>46058</v>
      </c>
      <c r="B9" s="16" t="s">
        <v>222</v>
      </c>
      <c r="C9" s="16" t="s">
        <v>585</v>
      </c>
      <c r="D9" s="38" t="s">
        <v>79</v>
      </c>
      <c r="E9" s="47">
        <v>13000</v>
      </c>
      <c r="G9" s="143">
        <f t="shared" si="0"/>
        <v>65200</v>
      </c>
      <c r="H9" s="16" t="s">
        <v>11</v>
      </c>
      <c r="I9" s="16" t="s">
        <v>89</v>
      </c>
    </row>
    <row r="10" spans="1:9">
      <c r="A10" s="175">
        <v>46058</v>
      </c>
      <c r="B10" s="176" t="s">
        <v>223</v>
      </c>
      <c r="C10" s="16" t="s">
        <v>585</v>
      </c>
      <c r="D10" s="38" t="s">
        <v>79</v>
      </c>
      <c r="E10" s="47">
        <v>5000</v>
      </c>
      <c r="G10" s="143">
        <f t="shared" si="0"/>
        <v>60200</v>
      </c>
      <c r="H10" s="16" t="s">
        <v>11</v>
      </c>
      <c r="I10" s="16" t="s">
        <v>89</v>
      </c>
    </row>
    <row r="11" spans="1:9">
      <c r="A11" s="48">
        <v>46058</v>
      </c>
      <c r="B11" s="16" t="s">
        <v>224</v>
      </c>
      <c r="C11" s="16" t="s">
        <v>169</v>
      </c>
      <c r="D11" s="38" t="s">
        <v>79</v>
      </c>
      <c r="E11" s="47">
        <v>500</v>
      </c>
      <c r="G11" s="143">
        <f t="shared" si="0"/>
        <v>59700</v>
      </c>
      <c r="H11" s="16" t="s">
        <v>11</v>
      </c>
      <c r="I11" s="16" t="s">
        <v>89</v>
      </c>
    </row>
    <row r="12" spans="1:9">
      <c r="A12" s="175">
        <v>46058</v>
      </c>
      <c r="B12" s="16" t="s">
        <v>225</v>
      </c>
      <c r="C12" s="16" t="s">
        <v>169</v>
      </c>
      <c r="D12" s="38" t="s">
        <v>79</v>
      </c>
      <c r="E12" s="47">
        <v>500</v>
      </c>
      <c r="G12" s="143">
        <f t="shared" si="0"/>
        <v>59200</v>
      </c>
      <c r="H12" s="16" t="s">
        <v>11</v>
      </c>
      <c r="I12" s="16" t="s">
        <v>89</v>
      </c>
    </row>
    <row r="13" spans="1:9">
      <c r="A13" s="48">
        <v>46058</v>
      </c>
      <c r="B13" s="16" t="s">
        <v>226</v>
      </c>
      <c r="C13" s="16" t="s">
        <v>175</v>
      </c>
      <c r="D13" s="38" t="s">
        <v>79</v>
      </c>
      <c r="E13" s="47">
        <v>5000</v>
      </c>
      <c r="G13" s="143">
        <f t="shared" si="0"/>
        <v>54200</v>
      </c>
      <c r="H13" s="16" t="s">
        <v>11</v>
      </c>
      <c r="I13" s="16" t="s">
        <v>89</v>
      </c>
    </row>
    <row r="14" spans="1:9">
      <c r="A14" s="175">
        <v>46058</v>
      </c>
      <c r="B14" s="16" t="s">
        <v>227</v>
      </c>
      <c r="C14" s="16" t="s">
        <v>169</v>
      </c>
      <c r="D14" s="38" t="s">
        <v>79</v>
      </c>
      <c r="E14" s="47">
        <v>5000</v>
      </c>
      <c r="G14" s="143">
        <f t="shared" si="0"/>
        <v>49200</v>
      </c>
      <c r="H14" s="16" t="s">
        <v>11</v>
      </c>
      <c r="I14" s="16" t="s">
        <v>89</v>
      </c>
    </row>
    <row r="15" spans="1:9">
      <c r="A15" s="48">
        <v>46058</v>
      </c>
      <c r="B15" s="16" t="s">
        <v>228</v>
      </c>
      <c r="C15" s="16" t="s">
        <v>169</v>
      </c>
      <c r="D15" s="38" t="s">
        <v>79</v>
      </c>
      <c r="E15" s="47">
        <v>500</v>
      </c>
      <c r="G15" s="143">
        <f t="shared" si="0"/>
        <v>48700</v>
      </c>
      <c r="H15" s="16" t="s">
        <v>11</v>
      </c>
      <c r="I15" s="16" t="s">
        <v>89</v>
      </c>
    </row>
    <row r="16" spans="1:9">
      <c r="A16" s="175">
        <v>46058</v>
      </c>
      <c r="B16" s="16" t="s">
        <v>229</v>
      </c>
      <c r="C16" s="16" t="s">
        <v>169</v>
      </c>
      <c r="D16" s="38" t="s">
        <v>79</v>
      </c>
      <c r="E16" s="47">
        <v>500</v>
      </c>
      <c r="G16" s="143">
        <f t="shared" si="0"/>
        <v>48200</v>
      </c>
      <c r="H16" s="16" t="s">
        <v>11</v>
      </c>
      <c r="I16" s="16" t="s">
        <v>89</v>
      </c>
    </row>
    <row r="17" spans="1:9">
      <c r="A17" s="48">
        <v>46058</v>
      </c>
      <c r="B17" s="16" t="s">
        <v>230</v>
      </c>
      <c r="C17" s="16" t="s">
        <v>169</v>
      </c>
      <c r="D17" s="38" t="s">
        <v>79</v>
      </c>
      <c r="E17" s="47">
        <v>500</v>
      </c>
      <c r="G17" s="143">
        <f t="shared" si="0"/>
        <v>47700</v>
      </c>
      <c r="H17" s="16" t="s">
        <v>11</v>
      </c>
      <c r="I17" s="16" t="s">
        <v>89</v>
      </c>
    </row>
    <row r="18" spans="1:9">
      <c r="A18" s="175">
        <v>46058</v>
      </c>
      <c r="B18" s="16" t="s">
        <v>231</v>
      </c>
      <c r="C18" s="16" t="s">
        <v>169</v>
      </c>
      <c r="D18" s="38" t="s">
        <v>79</v>
      </c>
      <c r="E18" s="47">
        <v>500</v>
      </c>
      <c r="G18" s="143">
        <f t="shared" si="0"/>
        <v>47200</v>
      </c>
      <c r="H18" s="16" t="s">
        <v>11</v>
      </c>
      <c r="I18" s="16" t="s">
        <v>89</v>
      </c>
    </row>
    <row r="19" ht="13.5" customHeight="1" spans="1:9">
      <c r="A19" s="175">
        <v>46059</v>
      </c>
      <c r="B19" s="16" t="s">
        <v>239</v>
      </c>
      <c r="C19" s="16" t="s">
        <v>169</v>
      </c>
      <c r="D19" s="38" t="s">
        <v>79</v>
      </c>
      <c r="E19" s="47">
        <v>500</v>
      </c>
      <c r="F19" s="16"/>
      <c r="G19" s="143">
        <f t="shared" si="0"/>
        <v>46700</v>
      </c>
      <c r="H19" s="16" t="s">
        <v>11</v>
      </c>
      <c r="I19" s="16" t="s">
        <v>89</v>
      </c>
    </row>
    <row r="20" spans="1:9">
      <c r="A20" s="48">
        <v>46059</v>
      </c>
      <c r="B20" s="16" t="s">
        <v>240</v>
      </c>
      <c r="C20" s="16" t="s">
        <v>169</v>
      </c>
      <c r="D20" s="38" t="s">
        <v>79</v>
      </c>
      <c r="E20" s="47">
        <v>2000</v>
      </c>
      <c r="G20" s="143">
        <f t="shared" si="0"/>
        <v>44700</v>
      </c>
      <c r="H20" s="16" t="s">
        <v>11</v>
      </c>
      <c r="I20" s="16" t="s">
        <v>89</v>
      </c>
    </row>
    <row r="21" spans="1:9">
      <c r="A21" s="175">
        <v>46059</v>
      </c>
      <c r="B21" s="16" t="s">
        <v>241</v>
      </c>
      <c r="C21" s="16" t="s">
        <v>169</v>
      </c>
      <c r="D21" s="38" t="s">
        <v>79</v>
      </c>
      <c r="E21" s="47">
        <v>1000</v>
      </c>
      <c r="G21" s="143">
        <f t="shared" si="0"/>
        <v>43700</v>
      </c>
      <c r="H21" s="16" t="s">
        <v>11</v>
      </c>
      <c r="I21" s="16" t="s">
        <v>89</v>
      </c>
    </row>
    <row r="22" spans="1:9">
      <c r="A22" s="48">
        <v>46059</v>
      </c>
      <c r="B22" s="16" t="s">
        <v>242</v>
      </c>
      <c r="C22" s="16" t="s">
        <v>175</v>
      </c>
      <c r="D22" s="38" t="s">
        <v>79</v>
      </c>
      <c r="E22" s="47">
        <v>5000</v>
      </c>
      <c r="G22" s="143">
        <f t="shared" si="0"/>
        <v>38700</v>
      </c>
      <c r="H22" s="16" t="s">
        <v>11</v>
      </c>
      <c r="I22" s="16" t="s">
        <v>89</v>
      </c>
    </row>
    <row r="23" spans="1:9">
      <c r="A23" s="175">
        <v>46059</v>
      </c>
      <c r="B23" s="16" t="s">
        <v>243</v>
      </c>
      <c r="C23" s="16" t="s">
        <v>175</v>
      </c>
      <c r="D23" s="38" t="s">
        <v>79</v>
      </c>
      <c r="E23" s="47">
        <v>2000</v>
      </c>
      <c r="G23" s="143">
        <f t="shared" si="0"/>
        <v>36700</v>
      </c>
      <c r="H23" s="16" t="s">
        <v>11</v>
      </c>
      <c r="I23" s="16" t="s">
        <v>89</v>
      </c>
    </row>
    <row r="24" spans="1:9">
      <c r="A24" s="48">
        <v>46059</v>
      </c>
      <c r="B24" s="16" t="s">
        <v>244</v>
      </c>
      <c r="C24" s="16" t="s">
        <v>169</v>
      </c>
      <c r="D24" s="38" t="s">
        <v>79</v>
      </c>
      <c r="E24" s="47">
        <v>1000</v>
      </c>
      <c r="G24" s="143">
        <f t="shared" si="0"/>
        <v>35700</v>
      </c>
      <c r="H24" s="16" t="s">
        <v>11</v>
      </c>
      <c r="I24" s="16" t="s">
        <v>89</v>
      </c>
    </row>
    <row r="25" spans="1:9">
      <c r="A25" s="175">
        <v>46059</v>
      </c>
      <c r="B25" s="16" t="s">
        <v>245</v>
      </c>
      <c r="C25" s="16" t="s">
        <v>169</v>
      </c>
      <c r="D25" s="38" t="s">
        <v>79</v>
      </c>
      <c r="E25" s="47">
        <v>2000</v>
      </c>
      <c r="G25" s="143">
        <f t="shared" si="0"/>
        <v>33700</v>
      </c>
      <c r="H25" s="16" t="s">
        <v>11</v>
      </c>
      <c r="I25" s="16" t="s">
        <v>89</v>
      </c>
    </row>
    <row r="26" spans="1:9">
      <c r="A26" s="48">
        <v>46059</v>
      </c>
      <c r="B26" s="16" t="s">
        <v>246</v>
      </c>
      <c r="C26" s="16" t="s">
        <v>169</v>
      </c>
      <c r="D26" s="38" t="s">
        <v>79</v>
      </c>
      <c r="E26" s="47">
        <v>500</v>
      </c>
      <c r="G26" s="143">
        <f t="shared" si="0"/>
        <v>33200</v>
      </c>
      <c r="H26" s="16" t="s">
        <v>11</v>
      </c>
      <c r="I26" s="16" t="s">
        <v>89</v>
      </c>
    </row>
    <row r="27" spans="1:9">
      <c r="A27" s="175">
        <v>46059</v>
      </c>
      <c r="B27" s="16" t="s">
        <v>247</v>
      </c>
      <c r="C27" s="16" t="s">
        <v>585</v>
      </c>
      <c r="D27" s="38" t="s">
        <v>79</v>
      </c>
      <c r="E27" s="47">
        <v>13000</v>
      </c>
      <c r="G27" s="143">
        <f t="shared" si="0"/>
        <v>20200</v>
      </c>
      <c r="H27" s="16" t="s">
        <v>11</v>
      </c>
      <c r="I27" s="16" t="s">
        <v>89</v>
      </c>
    </row>
    <row r="28" spans="1:9">
      <c r="A28" s="48">
        <v>46059</v>
      </c>
      <c r="B28" s="16" t="s">
        <v>248</v>
      </c>
      <c r="C28" s="16" t="s">
        <v>585</v>
      </c>
      <c r="D28" s="38" t="s">
        <v>79</v>
      </c>
      <c r="E28" s="47">
        <v>5000</v>
      </c>
      <c r="G28" s="143">
        <f t="shared" si="0"/>
        <v>15200</v>
      </c>
      <c r="H28" s="16" t="s">
        <v>11</v>
      </c>
      <c r="I28" s="16" t="s">
        <v>89</v>
      </c>
    </row>
    <row r="29" spans="1:9">
      <c r="A29" s="175">
        <v>46059</v>
      </c>
      <c r="B29" s="16" t="s">
        <v>249</v>
      </c>
      <c r="C29" s="16" t="s">
        <v>169</v>
      </c>
      <c r="D29" s="38" t="s">
        <v>79</v>
      </c>
      <c r="E29" s="47">
        <v>500</v>
      </c>
      <c r="G29" s="143">
        <f t="shared" si="0"/>
        <v>14700</v>
      </c>
      <c r="H29" s="16" t="s">
        <v>11</v>
      </c>
      <c r="I29" s="16" t="s">
        <v>89</v>
      </c>
    </row>
    <row r="30" spans="1:9">
      <c r="A30" s="48">
        <v>46059</v>
      </c>
      <c r="B30" s="16" t="s">
        <v>250</v>
      </c>
      <c r="C30" s="16" t="s">
        <v>169</v>
      </c>
      <c r="D30" s="38" t="s">
        <v>79</v>
      </c>
      <c r="E30" s="47">
        <v>500</v>
      </c>
      <c r="G30" s="143">
        <f t="shared" si="0"/>
        <v>14200</v>
      </c>
      <c r="H30" s="16" t="s">
        <v>11</v>
      </c>
      <c r="I30" s="16" t="s">
        <v>89</v>
      </c>
    </row>
    <row r="31" spans="1:9">
      <c r="A31" s="175">
        <v>46059</v>
      </c>
      <c r="B31" s="16" t="s">
        <v>251</v>
      </c>
      <c r="C31" s="16" t="s">
        <v>169</v>
      </c>
      <c r="D31" s="38" t="s">
        <v>79</v>
      </c>
      <c r="E31" s="47">
        <v>500</v>
      </c>
      <c r="G31" s="143">
        <f t="shared" si="0"/>
        <v>13700</v>
      </c>
      <c r="H31" s="16" t="s">
        <v>11</v>
      </c>
      <c r="I31" s="16" t="s">
        <v>89</v>
      </c>
    </row>
    <row r="32" spans="1:9">
      <c r="A32" s="48">
        <v>46059</v>
      </c>
      <c r="B32" s="16" t="s">
        <v>252</v>
      </c>
      <c r="C32" s="16" t="s">
        <v>169</v>
      </c>
      <c r="D32" s="38" t="s">
        <v>79</v>
      </c>
      <c r="E32" s="47">
        <v>500</v>
      </c>
      <c r="G32" s="143">
        <f t="shared" si="0"/>
        <v>13200</v>
      </c>
      <c r="H32" s="16" t="s">
        <v>11</v>
      </c>
      <c r="I32" s="16" t="s">
        <v>89</v>
      </c>
    </row>
    <row r="33" spans="1:9">
      <c r="A33" s="175">
        <v>46059</v>
      </c>
      <c r="B33" s="16" t="s">
        <v>253</v>
      </c>
      <c r="C33" s="16" t="s">
        <v>169</v>
      </c>
      <c r="D33" s="38" t="s">
        <v>79</v>
      </c>
      <c r="E33" s="47">
        <v>500</v>
      </c>
      <c r="G33" s="143">
        <f t="shared" si="0"/>
        <v>12700</v>
      </c>
      <c r="H33" s="16" t="s">
        <v>11</v>
      </c>
      <c r="I33" s="16" t="s">
        <v>89</v>
      </c>
    </row>
    <row r="34" spans="1:9">
      <c r="A34" s="175">
        <v>46060</v>
      </c>
      <c r="B34" s="16" t="s">
        <v>270</v>
      </c>
      <c r="C34" s="16" t="s">
        <v>169</v>
      </c>
      <c r="D34" s="38" t="s">
        <v>79</v>
      </c>
      <c r="E34" s="47">
        <v>1000</v>
      </c>
      <c r="G34" s="143">
        <f t="shared" si="0"/>
        <v>11700</v>
      </c>
      <c r="H34" s="16" t="s">
        <v>11</v>
      </c>
      <c r="I34" s="16" t="s">
        <v>89</v>
      </c>
    </row>
    <row r="35" spans="1:9">
      <c r="A35" s="175">
        <v>46060</v>
      </c>
      <c r="B35" s="16" t="s">
        <v>586</v>
      </c>
      <c r="C35" s="16" t="s">
        <v>167</v>
      </c>
      <c r="D35" s="38" t="s">
        <v>79</v>
      </c>
      <c r="E35" s="47">
        <v>2500</v>
      </c>
      <c r="G35" s="143">
        <f t="shared" si="0"/>
        <v>9200</v>
      </c>
      <c r="H35" s="16" t="s">
        <v>11</v>
      </c>
      <c r="I35" s="16" t="s">
        <v>89</v>
      </c>
    </row>
    <row r="36" spans="1:9">
      <c r="A36" s="175">
        <v>46060</v>
      </c>
      <c r="B36" s="16" t="s">
        <v>248</v>
      </c>
      <c r="C36" s="16" t="s">
        <v>585</v>
      </c>
      <c r="D36" s="38" t="s">
        <v>79</v>
      </c>
      <c r="E36" s="47">
        <v>5000</v>
      </c>
      <c r="G36" s="143">
        <f t="shared" si="0"/>
        <v>4200</v>
      </c>
      <c r="H36" s="16" t="s">
        <v>11</v>
      </c>
      <c r="I36" s="16" t="s">
        <v>89</v>
      </c>
    </row>
    <row r="37" spans="1:9">
      <c r="A37" s="175">
        <v>46060</v>
      </c>
      <c r="B37" s="16" t="s">
        <v>272</v>
      </c>
      <c r="C37" s="16" t="s">
        <v>169</v>
      </c>
      <c r="D37" s="38" t="s">
        <v>79</v>
      </c>
      <c r="E37" s="47">
        <v>6000</v>
      </c>
      <c r="G37" s="143">
        <f t="shared" si="0"/>
        <v>-1800</v>
      </c>
      <c r="H37" s="16" t="s">
        <v>11</v>
      </c>
      <c r="I37" s="16" t="s">
        <v>89</v>
      </c>
    </row>
    <row r="38" spans="1:9">
      <c r="A38" s="175">
        <v>46062</v>
      </c>
      <c r="B38" s="16" t="s">
        <v>578</v>
      </c>
      <c r="C38" s="16" t="s">
        <v>579</v>
      </c>
      <c r="D38" s="38"/>
      <c r="F38" s="169">
        <v>103000</v>
      </c>
      <c r="G38" s="143">
        <f t="shared" si="0"/>
        <v>101200</v>
      </c>
      <c r="H38" s="16" t="s">
        <v>11</v>
      </c>
      <c r="I38" s="16" t="s">
        <v>99</v>
      </c>
    </row>
    <row r="39" spans="1:9">
      <c r="A39" s="175">
        <v>46063</v>
      </c>
      <c r="B39" s="16" t="s">
        <v>277</v>
      </c>
      <c r="C39" s="16" t="s">
        <v>169</v>
      </c>
      <c r="D39" s="38" t="s">
        <v>79</v>
      </c>
      <c r="E39" s="47">
        <v>6000</v>
      </c>
      <c r="G39" s="143">
        <f t="shared" si="0"/>
        <v>95200</v>
      </c>
      <c r="H39" s="16" t="s">
        <v>11</v>
      </c>
      <c r="I39" s="16" t="s">
        <v>99</v>
      </c>
    </row>
    <row r="40" spans="1:9">
      <c r="A40" s="175">
        <v>46063</v>
      </c>
      <c r="B40" s="16" t="s">
        <v>278</v>
      </c>
      <c r="C40" s="16" t="s">
        <v>167</v>
      </c>
      <c r="D40" s="38" t="s">
        <v>79</v>
      </c>
      <c r="E40" s="47">
        <v>4000</v>
      </c>
      <c r="G40" s="143">
        <f t="shared" si="0"/>
        <v>91200</v>
      </c>
      <c r="H40" s="16" t="s">
        <v>11</v>
      </c>
      <c r="I40" s="16" t="s">
        <v>99</v>
      </c>
    </row>
    <row r="41" spans="1:9">
      <c r="A41" s="175">
        <v>46063</v>
      </c>
      <c r="B41" s="16" t="s">
        <v>279</v>
      </c>
      <c r="C41" s="16" t="s">
        <v>169</v>
      </c>
      <c r="D41" s="38" t="s">
        <v>79</v>
      </c>
      <c r="E41" s="47">
        <v>2000</v>
      </c>
      <c r="G41" s="143">
        <f t="shared" si="0"/>
        <v>89200</v>
      </c>
      <c r="H41" s="16" t="s">
        <v>11</v>
      </c>
      <c r="I41" s="16" t="s">
        <v>99</v>
      </c>
    </row>
    <row r="42" spans="1:9">
      <c r="A42" s="175">
        <v>46063</v>
      </c>
      <c r="B42" s="16" t="s">
        <v>280</v>
      </c>
      <c r="C42" s="16" t="s">
        <v>585</v>
      </c>
      <c r="D42" s="38" t="s">
        <v>79</v>
      </c>
      <c r="E42" s="47">
        <v>13000</v>
      </c>
      <c r="G42" s="143">
        <f t="shared" si="0"/>
        <v>76200</v>
      </c>
      <c r="H42" s="16" t="s">
        <v>11</v>
      </c>
      <c r="I42" s="16" t="s">
        <v>99</v>
      </c>
    </row>
    <row r="43" spans="1:9">
      <c r="A43" s="175">
        <v>46063</v>
      </c>
      <c r="B43" s="16" t="s">
        <v>281</v>
      </c>
      <c r="C43" s="16" t="s">
        <v>585</v>
      </c>
      <c r="D43" s="38" t="s">
        <v>79</v>
      </c>
      <c r="E43" s="47">
        <v>5000</v>
      </c>
      <c r="G43" s="143">
        <f t="shared" si="0"/>
        <v>71200</v>
      </c>
      <c r="H43" s="16" t="s">
        <v>11</v>
      </c>
      <c r="I43" s="16" t="s">
        <v>99</v>
      </c>
    </row>
    <row r="44" spans="1:9">
      <c r="A44" s="175">
        <v>46063</v>
      </c>
      <c r="B44" s="16" t="s">
        <v>282</v>
      </c>
      <c r="C44" s="16" t="s">
        <v>169</v>
      </c>
      <c r="D44" s="38" t="s">
        <v>79</v>
      </c>
      <c r="E44" s="47">
        <v>500</v>
      </c>
      <c r="G44" s="143">
        <f t="shared" si="0"/>
        <v>70700</v>
      </c>
      <c r="H44" s="16" t="s">
        <v>11</v>
      </c>
      <c r="I44" s="16" t="s">
        <v>99</v>
      </c>
    </row>
    <row r="45" spans="1:9">
      <c r="A45" s="175">
        <v>46063</v>
      </c>
      <c r="B45" s="16" t="s">
        <v>283</v>
      </c>
      <c r="C45" s="16" t="s">
        <v>169</v>
      </c>
      <c r="D45" s="38" t="s">
        <v>79</v>
      </c>
      <c r="E45" s="47">
        <v>500</v>
      </c>
      <c r="G45" s="143">
        <f t="shared" si="0"/>
        <v>70200</v>
      </c>
      <c r="H45" s="16" t="s">
        <v>11</v>
      </c>
      <c r="I45" s="16" t="s">
        <v>99</v>
      </c>
    </row>
    <row r="46" spans="1:9">
      <c r="A46" s="175">
        <v>46063</v>
      </c>
      <c r="B46" s="16" t="s">
        <v>284</v>
      </c>
      <c r="C46" s="16" t="s">
        <v>169</v>
      </c>
      <c r="D46" s="38" t="s">
        <v>79</v>
      </c>
      <c r="E46" s="47">
        <v>500</v>
      </c>
      <c r="G46" s="143">
        <f t="shared" si="0"/>
        <v>69700</v>
      </c>
      <c r="H46" s="16" t="s">
        <v>11</v>
      </c>
      <c r="I46" s="16" t="s">
        <v>99</v>
      </c>
    </row>
    <row r="47" spans="1:9">
      <c r="A47" s="175">
        <v>46063</v>
      </c>
      <c r="B47" s="16" t="s">
        <v>285</v>
      </c>
      <c r="C47" s="16" t="s">
        <v>169</v>
      </c>
      <c r="D47" s="38" t="s">
        <v>79</v>
      </c>
      <c r="E47" s="47">
        <v>500</v>
      </c>
      <c r="G47" s="143">
        <f t="shared" si="0"/>
        <v>69200</v>
      </c>
      <c r="H47" s="16" t="s">
        <v>11</v>
      </c>
      <c r="I47" s="16" t="s">
        <v>99</v>
      </c>
    </row>
    <row r="48" spans="1:9">
      <c r="A48" s="175">
        <v>46064</v>
      </c>
      <c r="B48" s="16" t="s">
        <v>307</v>
      </c>
      <c r="C48" s="16" t="s">
        <v>169</v>
      </c>
      <c r="D48" s="38" t="s">
        <v>79</v>
      </c>
      <c r="E48" s="47">
        <v>500</v>
      </c>
      <c r="G48" s="143">
        <f t="shared" si="0"/>
        <v>68700</v>
      </c>
      <c r="H48" s="16" t="s">
        <v>11</v>
      </c>
      <c r="I48" s="16" t="s">
        <v>99</v>
      </c>
    </row>
    <row r="49" spans="1:9">
      <c r="A49" s="175">
        <v>46064</v>
      </c>
      <c r="B49" s="16" t="s">
        <v>308</v>
      </c>
      <c r="C49" s="16" t="s">
        <v>169</v>
      </c>
      <c r="D49" s="38" t="s">
        <v>79</v>
      </c>
      <c r="E49" s="47">
        <v>4000</v>
      </c>
      <c r="G49" s="143">
        <f t="shared" si="0"/>
        <v>64700</v>
      </c>
      <c r="H49" s="16" t="s">
        <v>11</v>
      </c>
      <c r="I49" s="16" t="s">
        <v>99</v>
      </c>
    </row>
    <row r="50" spans="1:9">
      <c r="A50" s="175">
        <v>46064</v>
      </c>
      <c r="B50" s="16" t="s">
        <v>309</v>
      </c>
      <c r="C50" s="16" t="s">
        <v>169</v>
      </c>
      <c r="D50" s="38" t="s">
        <v>79</v>
      </c>
      <c r="E50" s="47">
        <v>3000</v>
      </c>
      <c r="G50" s="143">
        <f t="shared" si="0"/>
        <v>61700</v>
      </c>
      <c r="H50" s="16" t="s">
        <v>11</v>
      </c>
      <c r="I50" s="16" t="s">
        <v>99</v>
      </c>
    </row>
    <row r="51" spans="1:9">
      <c r="A51" s="175">
        <v>46064</v>
      </c>
      <c r="B51" s="16" t="s">
        <v>310</v>
      </c>
      <c r="C51" s="16" t="s">
        <v>169</v>
      </c>
      <c r="D51" s="38" t="s">
        <v>79</v>
      </c>
      <c r="E51" s="47">
        <v>3000</v>
      </c>
      <c r="G51" s="143">
        <f t="shared" si="0"/>
        <v>58700</v>
      </c>
      <c r="H51" s="16" t="s">
        <v>11</v>
      </c>
      <c r="I51" s="16" t="s">
        <v>99</v>
      </c>
    </row>
    <row r="52" spans="1:9">
      <c r="A52" s="175">
        <v>46064</v>
      </c>
      <c r="B52" s="16" t="s">
        <v>311</v>
      </c>
      <c r="C52" s="16" t="s">
        <v>175</v>
      </c>
      <c r="D52" s="38" t="s">
        <v>79</v>
      </c>
      <c r="E52" s="47">
        <v>5000</v>
      </c>
      <c r="G52" s="143">
        <f t="shared" si="0"/>
        <v>53700</v>
      </c>
      <c r="H52" s="16" t="s">
        <v>11</v>
      </c>
      <c r="I52" s="16" t="s">
        <v>99</v>
      </c>
    </row>
    <row r="53" spans="1:9">
      <c r="A53" s="175">
        <v>46064</v>
      </c>
      <c r="B53" s="16" t="s">
        <v>312</v>
      </c>
      <c r="C53" s="16" t="s">
        <v>169</v>
      </c>
      <c r="D53" s="38" t="s">
        <v>79</v>
      </c>
      <c r="E53" s="47">
        <v>10000</v>
      </c>
      <c r="G53" s="143">
        <f t="shared" si="0"/>
        <v>43700</v>
      </c>
      <c r="H53" s="16" t="s">
        <v>11</v>
      </c>
      <c r="I53" s="16" t="s">
        <v>99</v>
      </c>
    </row>
    <row r="54" spans="1:9">
      <c r="A54" s="175">
        <v>46064</v>
      </c>
      <c r="B54" s="16" t="s">
        <v>313</v>
      </c>
      <c r="C54" s="16" t="s">
        <v>169</v>
      </c>
      <c r="D54" s="38" t="s">
        <v>79</v>
      </c>
      <c r="E54" s="47">
        <v>2000</v>
      </c>
      <c r="G54" s="143">
        <f t="shared" si="0"/>
        <v>41700</v>
      </c>
      <c r="H54" s="16" t="s">
        <v>11</v>
      </c>
      <c r="I54" s="16" t="s">
        <v>99</v>
      </c>
    </row>
    <row r="55" spans="1:9">
      <c r="A55" s="175">
        <v>46064</v>
      </c>
      <c r="B55" s="16" t="s">
        <v>279</v>
      </c>
      <c r="C55" s="16" t="s">
        <v>169</v>
      </c>
      <c r="D55" s="38" t="s">
        <v>79</v>
      </c>
      <c r="E55" s="47">
        <v>1000</v>
      </c>
      <c r="G55" s="143">
        <f t="shared" si="0"/>
        <v>40700</v>
      </c>
      <c r="H55" s="16" t="s">
        <v>11</v>
      </c>
      <c r="I55" s="16" t="s">
        <v>99</v>
      </c>
    </row>
    <row r="56" spans="1:9">
      <c r="A56" s="175">
        <v>46064</v>
      </c>
      <c r="B56" s="16" t="s">
        <v>314</v>
      </c>
      <c r="C56" s="16" t="s">
        <v>585</v>
      </c>
      <c r="D56" s="38" t="s">
        <v>79</v>
      </c>
      <c r="E56" s="47">
        <v>13000</v>
      </c>
      <c r="G56" s="143">
        <f t="shared" si="0"/>
        <v>27700</v>
      </c>
      <c r="H56" s="16" t="s">
        <v>11</v>
      </c>
      <c r="I56" s="16" t="s">
        <v>99</v>
      </c>
    </row>
    <row r="57" spans="1:9">
      <c r="A57" s="175">
        <v>46064</v>
      </c>
      <c r="B57" s="16" t="s">
        <v>281</v>
      </c>
      <c r="C57" s="16" t="s">
        <v>585</v>
      </c>
      <c r="D57" s="38" t="s">
        <v>79</v>
      </c>
      <c r="E57" s="47">
        <v>5000</v>
      </c>
      <c r="G57" s="143">
        <f t="shared" si="0"/>
        <v>22700</v>
      </c>
      <c r="H57" s="16" t="s">
        <v>11</v>
      </c>
      <c r="I57" s="16" t="s">
        <v>99</v>
      </c>
    </row>
    <row r="58" spans="1:9">
      <c r="A58" s="175">
        <v>46064</v>
      </c>
      <c r="B58" s="16" t="s">
        <v>284</v>
      </c>
      <c r="C58" s="16" t="s">
        <v>169</v>
      </c>
      <c r="D58" s="38" t="s">
        <v>79</v>
      </c>
      <c r="E58" s="47">
        <v>500</v>
      </c>
      <c r="G58" s="143">
        <f t="shared" si="0"/>
        <v>22200</v>
      </c>
      <c r="H58" s="16" t="s">
        <v>11</v>
      </c>
      <c r="I58" s="16" t="s">
        <v>99</v>
      </c>
    </row>
    <row r="59" spans="1:9">
      <c r="A59" s="175">
        <v>46064</v>
      </c>
      <c r="B59" s="16" t="s">
        <v>285</v>
      </c>
      <c r="C59" s="16" t="s">
        <v>169</v>
      </c>
      <c r="D59" s="38" t="s">
        <v>79</v>
      </c>
      <c r="E59" s="47">
        <v>500</v>
      </c>
      <c r="G59" s="143">
        <f t="shared" si="0"/>
        <v>21700</v>
      </c>
      <c r="H59" s="16" t="s">
        <v>11</v>
      </c>
      <c r="I59" s="16" t="s">
        <v>99</v>
      </c>
    </row>
    <row r="60" spans="1:9">
      <c r="A60" s="175">
        <v>46065</v>
      </c>
      <c r="B60" s="16" t="s">
        <v>307</v>
      </c>
      <c r="C60" s="16" t="s">
        <v>169</v>
      </c>
      <c r="D60" s="38" t="s">
        <v>79</v>
      </c>
      <c r="E60" s="47">
        <v>500</v>
      </c>
      <c r="G60" s="143">
        <f t="shared" si="0"/>
        <v>21200</v>
      </c>
      <c r="H60" s="16" t="s">
        <v>11</v>
      </c>
      <c r="I60" s="16" t="s">
        <v>99</v>
      </c>
    </row>
    <row r="61" spans="1:9">
      <c r="A61" s="48">
        <v>46065</v>
      </c>
      <c r="B61" s="16" t="s">
        <v>334</v>
      </c>
      <c r="C61" s="16" t="s">
        <v>167</v>
      </c>
      <c r="D61" s="38" t="s">
        <v>79</v>
      </c>
      <c r="E61" s="47">
        <v>4000</v>
      </c>
      <c r="G61" s="143">
        <f t="shared" si="0"/>
        <v>17200</v>
      </c>
      <c r="H61" s="16" t="s">
        <v>11</v>
      </c>
      <c r="I61" s="16" t="s">
        <v>99</v>
      </c>
    </row>
    <row r="62" spans="1:9">
      <c r="A62" s="175">
        <v>46065</v>
      </c>
      <c r="B62" s="16" t="s">
        <v>281</v>
      </c>
      <c r="C62" s="16" t="s">
        <v>585</v>
      </c>
      <c r="D62" s="38" t="s">
        <v>79</v>
      </c>
      <c r="E62" s="47">
        <v>5000</v>
      </c>
      <c r="G62" s="143">
        <f t="shared" si="0"/>
        <v>12200</v>
      </c>
      <c r="H62" s="16" t="s">
        <v>11</v>
      </c>
      <c r="I62" s="16" t="s">
        <v>99</v>
      </c>
    </row>
    <row r="63" spans="1:9">
      <c r="A63" s="175">
        <v>46065</v>
      </c>
      <c r="B63" s="16" t="s">
        <v>335</v>
      </c>
      <c r="C63" s="16" t="s">
        <v>169</v>
      </c>
      <c r="D63" s="38" t="s">
        <v>79</v>
      </c>
      <c r="E63" s="47">
        <v>6000</v>
      </c>
      <c r="G63" s="143">
        <f t="shared" si="0"/>
        <v>6200</v>
      </c>
      <c r="H63" s="16" t="s">
        <v>11</v>
      </c>
      <c r="I63" s="16" t="s">
        <v>99</v>
      </c>
    </row>
    <row r="64" spans="1:9">
      <c r="A64" s="175">
        <v>46069</v>
      </c>
      <c r="B64" s="16" t="s">
        <v>587</v>
      </c>
      <c r="C64" s="16" t="s">
        <v>579</v>
      </c>
      <c r="D64" s="38"/>
      <c r="F64" s="169">
        <v>30000</v>
      </c>
      <c r="G64" s="143">
        <f t="shared" si="0"/>
        <v>36200</v>
      </c>
      <c r="H64" s="16" t="s">
        <v>11</v>
      </c>
      <c r="I64" s="16" t="s">
        <v>110</v>
      </c>
    </row>
    <row r="65" ht="18.6" customHeight="1" spans="1:9">
      <c r="A65" s="175">
        <v>46069</v>
      </c>
      <c r="B65" s="16" t="s">
        <v>578</v>
      </c>
      <c r="C65" s="16" t="s">
        <v>579</v>
      </c>
      <c r="D65" s="38"/>
      <c r="F65" s="169">
        <v>63000</v>
      </c>
      <c r="G65" s="143">
        <f t="shared" si="0"/>
        <v>99200</v>
      </c>
      <c r="H65" s="16" t="s">
        <v>11</v>
      </c>
      <c r="I65" s="16" t="s">
        <v>111</v>
      </c>
    </row>
    <row r="66" ht="16.35" customHeight="1" spans="1:10">
      <c r="A66" s="134">
        <v>46069</v>
      </c>
      <c r="B66" s="38" t="s">
        <v>578</v>
      </c>
      <c r="C66" s="142" t="s">
        <v>579</v>
      </c>
      <c r="D66" s="38"/>
      <c r="E66" s="135"/>
      <c r="F66" s="38">
        <v>10000</v>
      </c>
      <c r="G66" s="143">
        <f t="shared" si="0"/>
        <v>109200</v>
      </c>
      <c r="H66" s="16" t="s">
        <v>11</v>
      </c>
      <c r="I66" s="38" t="s">
        <v>107</v>
      </c>
      <c r="J66" s="38"/>
    </row>
    <row r="67" ht="17.1" customHeight="1" spans="1:10">
      <c r="A67" s="37">
        <v>46069</v>
      </c>
      <c r="B67" s="38" t="s">
        <v>354</v>
      </c>
      <c r="C67" s="55" t="s">
        <v>172</v>
      </c>
      <c r="D67" s="38" t="s">
        <v>79</v>
      </c>
      <c r="E67" s="135">
        <v>10000</v>
      </c>
      <c r="F67" s="38"/>
      <c r="G67" s="143">
        <f t="shared" si="0"/>
        <v>99200</v>
      </c>
      <c r="H67" s="16" t="s">
        <v>11</v>
      </c>
      <c r="I67" s="38" t="s">
        <v>107</v>
      </c>
      <c r="J67" s="38"/>
    </row>
    <row r="68" ht="15.6" customHeight="1" spans="1:9">
      <c r="A68" s="175">
        <v>46070</v>
      </c>
      <c r="B68" s="16" t="s">
        <v>578</v>
      </c>
      <c r="C68" s="16" t="s">
        <v>579</v>
      </c>
      <c r="D68" s="38"/>
      <c r="F68" s="169">
        <v>5000</v>
      </c>
      <c r="G68" s="143">
        <f t="shared" ref="G68:G107" si="1">G67+F68-E68</f>
        <v>104200</v>
      </c>
      <c r="H68" s="16" t="s">
        <v>11</v>
      </c>
      <c r="I68" s="16" t="s">
        <v>118</v>
      </c>
    </row>
    <row r="69" spans="1:9">
      <c r="A69" s="175">
        <v>46070</v>
      </c>
      <c r="B69" s="16" t="s">
        <v>359</v>
      </c>
      <c r="C69" s="16" t="s">
        <v>169</v>
      </c>
      <c r="D69" s="38" t="s">
        <v>79</v>
      </c>
      <c r="E69" s="47">
        <v>5000</v>
      </c>
      <c r="G69" s="143">
        <f t="shared" si="1"/>
        <v>99200</v>
      </c>
      <c r="H69" s="16" t="s">
        <v>11</v>
      </c>
      <c r="I69" s="16" t="s">
        <v>110</v>
      </c>
    </row>
    <row r="70" spans="1:9">
      <c r="A70" s="175">
        <v>46070</v>
      </c>
      <c r="B70" s="16" t="s">
        <v>360</v>
      </c>
      <c r="C70" s="16" t="s">
        <v>169</v>
      </c>
      <c r="D70" s="38" t="s">
        <v>79</v>
      </c>
      <c r="E70" s="47">
        <v>5000</v>
      </c>
      <c r="G70" s="143">
        <f t="shared" si="1"/>
        <v>94200</v>
      </c>
      <c r="H70" s="16" t="s">
        <v>11</v>
      </c>
      <c r="I70" s="16" t="s">
        <v>110</v>
      </c>
    </row>
    <row r="71" spans="1:9">
      <c r="A71" s="175">
        <v>46070</v>
      </c>
      <c r="B71" s="16" t="s">
        <v>588</v>
      </c>
      <c r="C71" s="16" t="s">
        <v>169</v>
      </c>
      <c r="D71" s="38" t="s">
        <v>79</v>
      </c>
      <c r="E71" s="47">
        <v>0</v>
      </c>
      <c r="G71" s="143">
        <f t="shared" si="1"/>
        <v>94200</v>
      </c>
      <c r="H71" s="16" t="s">
        <v>11</v>
      </c>
      <c r="I71" s="16" t="s">
        <v>110</v>
      </c>
    </row>
    <row r="72" spans="1:9">
      <c r="A72" s="175">
        <v>46070</v>
      </c>
      <c r="B72" s="16" t="s">
        <v>361</v>
      </c>
      <c r="C72" s="16" t="s">
        <v>169</v>
      </c>
      <c r="D72" s="38" t="s">
        <v>79</v>
      </c>
      <c r="E72" s="47">
        <v>10000</v>
      </c>
      <c r="G72" s="143">
        <f t="shared" si="1"/>
        <v>84200</v>
      </c>
      <c r="H72" s="16" t="s">
        <v>11</v>
      </c>
      <c r="I72" s="16" t="s">
        <v>110</v>
      </c>
    </row>
    <row r="73" spans="1:9">
      <c r="A73" s="175">
        <v>46070</v>
      </c>
      <c r="B73" s="16" t="s">
        <v>362</v>
      </c>
      <c r="D73" s="38" t="s">
        <v>79</v>
      </c>
      <c r="E73" s="47">
        <v>12000</v>
      </c>
      <c r="G73" s="143">
        <f t="shared" si="1"/>
        <v>72200</v>
      </c>
      <c r="H73" s="16" t="s">
        <v>11</v>
      </c>
      <c r="I73" s="16" t="s">
        <v>110</v>
      </c>
    </row>
    <row r="74" spans="1:8">
      <c r="A74" s="175">
        <v>46070</v>
      </c>
      <c r="D74" s="38" t="s">
        <v>79</v>
      </c>
      <c r="G74" s="143">
        <f t="shared" si="1"/>
        <v>72200</v>
      </c>
      <c r="H74" s="16" t="s">
        <v>11</v>
      </c>
    </row>
    <row r="75" spans="1:9">
      <c r="A75" s="175">
        <v>46070</v>
      </c>
      <c r="B75" s="16" t="s">
        <v>363</v>
      </c>
      <c r="C75" s="16" t="s">
        <v>589</v>
      </c>
      <c r="D75" s="38" t="s">
        <v>79</v>
      </c>
      <c r="E75" s="47">
        <v>32000</v>
      </c>
      <c r="G75" s="143">
        <f t="shared" si="1"/>
        <v>40200</v>
      </c>
      <c r="H75" s="16" t="s">
        <v>11</v>
      </c>
      <c r="I75" s="16" t="s">
        <v>117</v>
      </c>
    </row>
    <row r="76" spans="1:9">
      <c r="A76" s="175">
        <v>46070</v>
      </c>
      <c r="B76" s="16" t="s">
        <v>364</v>
      </c>
      <c r="C76" s="16" t="s">
        <v>589</v>
      </c>
      <c r="D76" s="38" t="s">
        <v>79</v>
      </c>
      <c r="E76" s="47">
        <v>15000</v>
      </c>
      <c r="G76" s="143">
        <f t="shared" si="1"/>
        <v>25200</v>
      </c>
      <c r="H76" s="16" t="s">
        <v>11</v>
      </c>
      <c r="I76" s="16" t="s">
        <v>117</v>
      </c>
    </row>
    <row r="77" spans="1:9">
      <c r="A77" s="175">
        <v>46071</v>
      </c>
      <c r="B77" s="16" t="s">
        <v>590</v>
      </c>
      <c r="C77" s="16" t="s">
        <v>579</v>
      </c>
      <c r="D77" s="38"/>
      <c r="F77" s="169">
        <v>9000</v>
      </c>
      <c r="G77" s="143">
        <f t="shared" si="1"/>
        <v>34200</v>
      </c>
      <c r="H77" s="16" t="s">
        <v>11</v>
      </c>
      <c r="I77" s="16" t="s">
        <v>120</v>
      </c>
    </row>
    <row r="78" spans="1:9">
      <c r="A78" s="175">
        <v>46071</v>
      </c>
      <c r="B78" s="16" t="s">
        <v>384</v>
      </c>
      <c r="C78" s="16" t="s">
        <v>169</v>
      </c>
      <c r="D78" s="38" t="s">
        <v>79</v>
      </c>
      <c r="E78" s="47">
        <v>2000</v>
      </c>
      <c r="G78" s="143">
        <f t="shared" si="1"/>
        <v>32200</v>
      </c>
      <c r="H78" s="16" t="s">
        <v>11</v>
      </c>
      <c r="I78" s="16" t="s">
        <v>120</v>
      </c>
    </row>
    <row r="79" spans="1:9">
      <c r="A79" s="175">
        <v>46071</v>
      </c>
      <c r="B79" s="16" t="s">
        <v>385</v>
      </c>
      <c r="C79" s="16" t="s">
        <v>169</v>
      </c>
      <c r="D79" s="38" t="s">
        <v>79</v>
      </c>
      <c r="E79" s="47">
        <v>5000</v>
      </c>
      <c r="G79" s="143">
        <f t="shared" si="1"/>
        <v>27200</v>
      </c>
      <c r="H79" s="16" t="s">
        <v>11</v>
      </c>
      <c r="I79" s="16" t="s">
        <v>120</v>
      </c>
    </row>
    <row r="80" spans="1:9">
      <c r="A80" s="175">
        <v>46071</v>
      </c>
      <c r="B80" s="16" t="s">
        <v>386</v>
      </c>
      <c r="C80" s="16" t="s">
        <v>169</v>
      </c>
      <c r="D80" s="38" t="s">
        <v>79</v>
      </c>
      <c r="E80" s="47">
        <v>5000</v>
      </c>
      <c r="G80" s="143">
        <f t="shared" si="1"/>
        <v>22200</v>
      </c>
      <c r="H80" s="16" t="s">
        <v>11</v>
      </c>
      <c r="I80" s="16" t="s">
        <v>120</v>
      </c>
    </row>
    <row r="81" ht="21.95" customHeight="1" spans="1:9">
      <c r="A81" s="175">
        <v>46071</v>
      </c>
      <c r="B81" s="16" t="s">
        <v>578</v>
      </c>
      <c r="C81" s="16" t="s">
        <v>579</v>
      </c>
      <c r="D81" s="38"/>
      <c r="F81" s="169">
        <v>47000</v>
      </c>
      <c r="G81" s="143">
        <f t="shared" si="1"/>
        <v>69200</v>
      </c>
      <c r="H81" s="16" t="s">
        <v>11</v>
      </c>
      <c r="I81" s="16" t="s">
        <v>117</v>
      </c>
    </row>
    <row r="82" spans="1:9">
      <c r="A82" s="175">
        <v>46071</v>
      </c>
      <c r="B82" s="16" t="s">
        <v>387</v>
      </c>
      <c r="C82" s="16" t="s">
        <v>591</v>
      </c>
      <c r="D82" s="38" t="s">
        <v>79</v>
      </c>
      <c r="E82" s="47">
        <v>8000</v>
      </c>
      <c r="G82" s="143">
        <f t="shared" si="1"/>
        <v>61200</v>
      </c>
      <c r="H82" s="16" t="s">
        <v>11</v>
      </c>
      <c r="I82" s="16" t="s">
        <v>111</v>
      </c>
    </row>
    <row r="83" spans="1:9">
      <c r="A83" s="175">
        <v>46071</v>
      </c>
      <c r="B83" s="16" t="s">
        <v>388</v>
      </c>
      <c r="C83" s="16" t="s">
        <v>591</v>
      </c>
      <c r="D83" s="38" t="s">
        <v>79</v>
      </c>
      <c r="E83" s="47">
        <v>8000</v>
      </c>
      <c r="G83" s="143">
        <f t="shared" si="1"/>
        <v>53200</v>
      </c>
      <c r="H83" s="16" t="s">
        <v>11</v>
      </c>
      <c r="I83" s="16" t="s">
        <v>111</v>
      </c>
    </row>
    <row r="84" spans="1:9">
      <c r="A84" s="175">
        <v>46072</v>
      </c>
      <c r="B84" s="16" t="s">
        <v>412</v>
      </c>
      <c r="C84" s="16" t="s">
        <v>169</v>
      </c>
      <c r="D84" s="38" t="s">
        <v>79</v>
      </c>
      <c r="E84" s="47">
        <v>5000</v>
      </c>
      <c r="G84" s="143">
        <f t="shared" si="1"/>
        <v>48200</v>
      </c>
      <c r="H84" s="16" t="s">
        <v>11</v>
      </c>
      <c r="I84" s="16" t="s">
        <v>111</v>
      </c>
    </row>
    <row r="85" spans="1:9">
      <c r="A85" s="48">
        <v>46072</v>
      </c>
      <c r="B85" s="16" t="s">
        <v>413</v>
      </c>
      <c r="C85" s="16" t="s">
        <v>167</v>
      </c>
      <c r="D85" s="38" t="s">
        <v>79</v>
      </c>
      <c r="E85" s="47">
        <v>2000</v>
      </c>
      <c r="G85" s="143">
        <f t="shared" si="1"/>
        <v>46200</v>
      </c>
      <c r="H85" s="16" t="s">
        <v>11</v>
      </c>
      <c r="I85" s="16" t="s">
        <v>111</v>
      </c>
    </row>
    <row r="86" spans="1:9">
      <c r="A86" s="175">
        <v>46072</v>
      </c>
      <c r="B86" s="16" t="s">
        <v>414</v>
      </c>
      <c r="C86" s="16" t="s">
        <v>585</v>
      </c>
      <c r="D86" s="38" t="s">
        <v>79</v>
      </c>
      <c r="E86" s="47">
        <v>5000</v>
      </c>
      <c r="G86" s="143">
        <f t="shared" si="1"/>
        <v>41200</v>
      </c>
      <c r="H86" s="16" t="s">
        <v>11</v>
      </c>
      <c r="I86" s="16" t="s">
        <v>111</v>
      </c>
    </row>
    <row r="87" spans="1:9">
      <c r="A87" s="48">
        <v>46072</v>
      </c>
      <c r="B87" s="16" t="s">
        <v>415</v>
      </c>
      <c r="C87" s="16" t="s">
        <v>169</v>
      </c>
      <c r="D87" s="38" t="s">
        <v>79</v>
      </c>
      <c r="E87" s="47">
        <v>500</v>
      </c>
      <c r="G87" s="143">
        <f t="shared" si="1"/>
        <v>40700</v>
      </c>
      <c r="H87" s="16" t="s">
        <v>11</v>
      </c>
      <c r="I87" s="16" t="s">
        <v>111</v>
      </c>
    </row>
    <row r="88" spans="1:9">
      <c r="A88" s="175">
        <v>46072</v>
      </c>
      <c r="B88" s="16" t="s">
        <v>416</v>
      </c>
      <c r="C88" s="16" t="s">
        <v>175</v>
      </c>
      <c r="D88" s="38" t="s">
        <v>79</v>
      </c>
      <c r="E88" s="47">
        <v>2000</v>
      </c>
      <c r="G88" s="143">
        <f t="shared" si="1"/>
        <v>38700</v>
      </c>
      <c r="H88" s="16" t="s">
        <v>11</v>
      </c>
      <c r="I88" s="16" t="s">
        <v>111</v>
      </c>
    </row>
    <row r="89" spans="1:9">
      <c r="A89" s="48">
        <v>46072</v>
      </c>
      <c r="B89" s="178" t="s">
        <v>417</v>
      </c>
      <c r="C89" s="16" t="s">
        <v>169</v>
      </c>
      <c r="D89" s="38" t="s">
        <v>79</v>
      </c>
      <c r="E89" s="47">
        <v>500</v>
      </c>
      <c r="G89" s="143">
        <f t="shared" si="1"/>
        <v>38200</v>
      </c>
      <c r="H89" s="16" t="s">
        <v>11</v>
      </c>
      <c r="I89" s="16" t="s">
        <v>111</v>
      </c>
    </row>
    <row r="90" spans="1:9">
      <c r="A90" s="175">
        <v>46072</v>
      </c>
      <c r="B90" s="16" t="s">
        <v>418</v>
      </c>
      <c r="C90" s="16" t="s">
        <v>167</v>
      </c>
      <c r="D90" s="38" t="s">
        <v>79</v>
      </c>
      <c r="E90" s="47">
        <v>2000</v>
      </c>
      <c r="G90" s="143">
        <f t="shared" si="1"/>
        <v>36200</v>
      </c>
      <c r="H90" s="16" t="s">
        <v>11</v>
      </c>
      <c r="I90" s="16" t="s">
        <v>111</v>
      </c>
    </row>
    <row r="91" spans="1:9">
      <c r="A91" s="48">
        <v>46072</v>
      </c>
      <c r="B91" s="16" t="s">
        <v>419</v>
      </c>
      <c r="C91" s="16" t="s">
        <v>169</v>
      </c>
      <c r="D91" s="38" t="s">
        <v>79</v>
      </c>
      <c r="E91" s="47">
        <v>5000</v>
      </c>
      <c r="G91" s="143">
        <f t="shared" si="1"/>
        <v>31200</v>
      </c>
      <c r="H91" s="16" t="s">
        <v>11</v>
      </c>
      <c r="I91" s="16" t="s">
        <v>111</v>
      </c>
    </row>
    <row r="92" spans="1:9">
      <c r="A92" s="175">
        <v>46073</v>
      </c>
      <c r="B92" s="16" t="s">
        <v>440</v>
      </c>
      <c r="C92" s="16" t="s">
        <v>169</v>
      </c>
      <c r="D92" s="38" t="s">
        <v>79</v>
      </c>
      <c r="E92" s="47">
        <v>6000</v>
      </c>
      <c r="G92" s="143">
        <f t="shared" si="1"/>
        <v>25200</v>
      </c>
      <c r="H92" s="16" t="s">
        <v>11</v>
      </c>
      <c r="I92" s="16" t="s">
        <v>111</v>
      </c>
    </row>
    <row r="93" spans="1:9">
      <c r="A93" s="175">
        <v>46073</v>
      </c>
      <c r="B93" s="16" t="s">
        <v>441</v>
      </c>
      <c r="C93" s="16" t="s">
        <v>175</v>
      </c>
      <c r="D93" s="38" t="s">
        <v>79</v>
      </c>
      <c r="E93" s="47">
        <v>5000</v>
      </c>
      <c r="G93" s="143">
        <f t="shared" si="1"/>
        <v>20200</v>
      </c>
      <c r="H93" s="16" t="s">
        <v>11</v>
      </c>
      <c r="I93" s="16" t="s">
        <v>111</v>
      </c>
    </row>
    <row r="94" spans="1:9">
      <c r="A94" s="175">
        <v>46073</v>
      </c>
      <c r="B94" s="16" t="s">
        <v>442</v>
      </c>
      <c r="C94" s="16" t="s">
        <v>591</v>
      </c>
      <c r="D94" s="38" t="s">
        <v>79</v>
      </c>
      <c r="E94" s="47">
        <v>6000</v>
      </c>
      <c r="G94" s="143">
        <f t="shared" si="1"/>
        <v>14200</v>
      </c>
      <c r="H94" s="16" t="s">
        <v>11</v>
      </c>
      <c r="I94" s="16" t="s">
        <v>111</v>
      </c>
    </row>
    <row r="95" spans="1:9">
      <c r="A95" s="175">
        <v>46076</v>
      </c>
      <c r="B95" s="16" t="s">
        <v>587</v>
      </c>
      <c r="C95" s="16" t="s">
        <v>579</v>
      </c>
      <c r="D95" s="38"/>
      <c r="F95" s="169">
        <v>6000</v>
      </c>
      <c r="G95" s="143">
        <f t="shared" si="1"/>
        <v>20200</v>
      </c>
      <c r="H95" s="16" t="s">
        <v>11</v>
      </c>
      <c r="I95" s="16" t="s">
        <v>124</v>
      </c>
    </row>
    <row r="96" spans="1:9">
      <c r="A96" s="48">
        <v>46076</v>
      </c>
      <c r="B96" s="16" t="s">
        <v>450</v>
      </c>
      <c r="C96" s="16" t="s">
        <v>169</v>
      </c>
      <c r="D96" s="38" t="s">
        <v>79</v>
      </c>
      <c r="E96" s="47">
        <v>3000</v>
      </c>
      <c r="G96" s="143">
        <f t="shared" si="1"/>
        <v>17200</v>
      </c>
      <c r="H96" s="16" t="s">
        <v>11</v>
      </c>
      <c r="I96" s="16" t="s">
        <v>124</v>
      </c>
    </row>
    <row r="97" spans="1:9">
      <c r="A97" s="175">
        <v>46076</v>
      </c>
      <c r="B97" s="16" t="s">
        <v>451</v>
      </c>
      <c r="C97" s="16" t="s">
        <v>169</v>
      </c>
      <c r="D97" s="38" t="s">
        <v>79</v>
      </c>
      <c r="E97" s="47">
        <v>3000</v>
      </c>
      <c r="G97" s="143">
        <f t="shared" si="1"/>
        <v>14200</v>
      </c>
      <c r="H97" s="16" t="s">
        <v>11</v>
      </c>
      <c r="I97" s="16" t="s">
        <v>124</v>
      </c>
    </row>
    <row r="98" spans="1:9">
      <c r="A98" s="175">
        <v>46077</v>
      </c>
      <c r="B98" s="16" t="s">
        <v>578</v>
      </c>
      <c r="C98" s="16" t="s">
        <v>579</v>
      </c>
      <c r="D98" s="38"/>
      <c r="F98" s="169">
        <v>14000</v>
      </c>
      <c r="G98" s="143">
        <f t="shared" si="1"/>
        <v>28200</v>
      </c>
      <c r="H98" s="16" t="s">
        <v>11</v>
      </c>
      <c r="I98" s="16" t="s">
        <v>136</v>
      </c>
    </row>
    <row r="99" spans="1:9">
      <c r="A99" s="175">
        <v>46077</v>
      </c>
      <c r="B99" s="16" t="s">
        <v>387</v>
      </c>
      <c r="C99" s="16" t="s">
        <v>169</v>
      </c>
      <c r="D99" s="38" t="s">
        <v>79</v>
      </c>
      <c r="E99" s="47">
        <v>3500</v>
      </c>
      <c r="G99" s="143">
        <f t="shared" si="1"/>
        <v>24700</v>
      </c>
      <c r="H99" s="16" t="s">
        <v>11</v>
      </c>
      <c r="I99" s="16" t="s">
        <v>136</v>
      </c>
    </row>
    <row r="100" spans="1:9">
      <c r="A100" s="48">
        <v>46077</v>
      </c>
      <c r="B100" s="16" t="s">
        <v>388</v>
      </c>
      <c r="C100" s="16" t="s">
        <v>169</v>
      </c>
      <c r="D100" s="38" t="s">
        <v>79</v>
      </c>
      <c r="E100" s="47">
        <v>3500</v>
      </c>
      <c r="G100" s="143">
        <f t="shared" si="1"/>
        <v>21200</v>
      </c>
      <c r="H100" s="16" t="s">
        <v>11</v>
      </c>
      <c r="I100" s="16" t="s">
        <v>136</v>
      </c>
    </row>
    <row r="101" spans="1:9">
      <c r="A101" s="175">
        <v>46078</v>
      </c>
      <c r="B101" s="16" t="s">
        <v>387</v>
      </c>
      <c r="C101" s="16" t="s">
        <v>169</v>
      </c>
      <c r="D101" s="38" t="s">
        <v>79</v>
      </c>
      <c r="E101" s="47">
        <v>3500</v>
      </c>
      <c r="G101" s="143">
        <f t="shared" si="1"/>
        <v>17700</v>
      </c>
      <c r="H101" s="16" t="s">
        <v>11</v>
      </c>
      <c r="I101" s="16" t="s">
        <v>136</v>
      </c>
    </row>
    <row r="102" spans="1:9">
      <c r="A102" s="48">
        <v>46078</v>
      </c>
      <c r="B102" s="16" t="s">
        <v>388</v>
      </c>
      <c r="C102" s="16" t="s">
        <v>169</v>
      </c>
      <c r="D102" s="38" t="s">
        <v>79</v>
      </c>
      <c r="E102" s="47">
        <v>3500</v>
      </c>
      <c r="G102" s="143">
        <f t="shared" si="1"/>
        <v>14200</v>
      </c>
      <c r="H102" s="16" t="s">
        <v>11</v>
      </c>
      <c r="I102" s="16" t="s">
        <v>136</v>
      </c>
    </row>
    <row r="103" spans="1:9">
      <c r="A103" s="175">
        <v>46080</v>
      </c>
      <c r="B103" s="16" t="s">
        <v>578</v>
      </c>
      <c r="C103" s="16" t="s">
        <v>579</v>
      </c>
      <c r="D103" s="38"/>
      <c r="F103" s="169">
        <v>7000</v>
      </c>
      <c r="G103" s="143">
        <f t="shared" si="1"/>
        <v>21200</v>
      </c>
      <c r="H103" s="16" t="s">
        <v>11</v>
      </c>
      <c r="I103" s="16" t="s">
        <v>147</v>
      </c>
    </row>
    <row r="104" spans="1:9">
      <c r="A104" s="48">
        <v>46080</v>
      </c>
      <c r="B104" s="16" t="s">
        <v>387</v>
      </c>
      <c r="C104" s="16" t="s">
        <v>169</v>
      </c>
      <c r="D104" s="38" t="s">
        <v>79</v>
      </c>
      <c r="E104" s="47">
        <v>3500</v>
      </c>
      <c r="G104" s="143">
        <f t="shared" si="1"/>
        <v>17700</v>
      </c>
      <c r="H104" s="16" t="s">
        <v>11</v>
      </c>
      <c r="I104" s="16" t="s">
        <v>147</v>
      </c>
    </row>
    <row r="105" spans="1:9">
      <c r="A105" s="175">
        <v>46080</v>
      </c>
      <c r="B105" s="16" t="s">
        <v>388</v>
      </c>
      <c r="C105" s="16" t="s">
        <v>169</v>
      </c>
      <c r="D105" s="38" t="s">
        <v>79</v>
      </c>
      <c r="E105" s="47">
        <v>3500</v>
      </c>
      <c r="G105" s="143">
        <f t="shared" si="1"/>
        <v>14200</v>
      </c>
      <c r="H105" s="16" t="s">
        <v>11</v>
      </c>
      <c r="I105" s="16" t="s">
        <v>147</v>
      </c>
    </row>
    <row r="106" spans="1:9">
      <c r="A106" s="175">
        <v>46080</v>
      </c>
      <c r="B106" s="16" t="s">
        <v>587</v>
      </c>
      <c r="C106" s="16" t="s">
        <v>579</v>
      </c>
      <c r="D106" s="38"/>
      <c r="F106" s="169">
        <v>53000</v>
      </c>
      <c r="G106" s="143">
        <f t="shared" si="1"/>
        <v>67200</v>
      </c>
      <c r="H106" s="16" t="s">
        <v>11</v>
      </c>
      <c r="I106" s="16" t="s">
        <v>150</v>
      </c>
    </row>
    <row r="107" spans="1:9">
      <c r="A107" s="134">
        <v>46080</v>
      </c>
      <c r="B107" s="38" t="s">
        <v>578</v>
      </c>
      <c r="C107" s="55" t="s">
        <v>579</v>
      </c>
      <c r="D107" s="38"/>
      <c r="E107" s="135"/>
      <c r="F107" s="38">
        <v>5000</v>
      </c>
      <c r="G107" s="143">
        <f t="shared" si="1"/>
        <v>72200</v>
      </c>
      <c r="H107" s="16" t="s">
        <v>11</v>
      </c>
      <c r="I107" s="16" t="s">
        <v>157</v>
      </c>
    </row>
    <row r="108" spans="1:9">
      <c r="A108" s="144">
        <v>46062</v>
      </c>
      <c r="B108" s="38" t="s">
        <v>578</v>
      </c>
      <c r="C108" s="55" t="s">
        <v>579</v>
      </c>
      <c r="D108" s="145"/>
      <c r="E108" s="38"/>
      <c r="F108" s="136">
        <v>5000</v>
      </c>
      <c r="G108" s="146">
        <f t="shared" ref="G108:G109" si="2">+G107+F108-E108</f>
        <v>77200</v>
      </c>
      <c r="H108" s="16" t="s">
        <v>11</v>
      </c>
      <c r="I108" s="38" t="s">
        <v>103</v>
      </c>
    </row>
    <row r="109" spans="1:9">
      <c r="A109" s="144">
        <v>46062</v>
      </c>
      <c r="B109" s="38" t="s">
        <v>275</v>
      </c>
      <c r="C109" s="38" t="s">
        <v>172</v>
      </c>
      <c r="D109" s="145" t="s">
        <v>79</v>
      </c>
      <c r="E109" s="38">
        <v>5000</v>
      </c>
      <c r="F109" s="136"/>
      <c r="G109" s="146">
        <f t="shared" si="2"/>
        <v>72200</v>
      </c>
      <c r="H109" s="16" t="s">
        <v>11</v>
      </c>
      <c r="I109" s="38" t="s">
        <v>103</v>
      </c>
    </row>
    <row r="111" spans="1:1">
      <c r="A111" s="175"/>
    </row>
    <row r="112" spans="1:1">
      <c r="A112" s="175"/>
    </row>
    <row r="118" spans="1:1">
      <c r="A118" s="175"/>
    </row>
    <row r="119" spans="1:1">
      <c r="A119" s="175"/>
    </row>
    <row r="120" spans="1:1">
      <c r="A120" s="175"/>
    </row>
    <row r="121" spans="1:1">
      <c r="A121" s="175"/>
    </row>
    <row r="128" spans="1:1">
      <c r="A128" s="175"/>
    </row>
    <row r="144" spans="1:1">
      <c r="A144" s="175"/>
    </row>
    <row r="153" spans="1:1">
      <c r="A153" s="175"/>
    </row>
  </sheetData>
  <autoFilter xmlns:etc="http://www.wps.cn/officeDocument/2017/etCustomData" ref="A1:J109" etc:filterBottomFollowUsedRange="0">
    <sortState ref="A1:J109">
      <sortCondition ref="A1:A107"/>
    </sortState>
    <extLst/>
  </autoFilter>
  <pageMargins left="0.7" right="0.7" top="0.75" bottom="0.75" header="0.3" footer="0.3"/>
  <headerFooter/>
  <ignoredErrors>
    <ignoredError sqref="G97:G107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29"/>
  <sheetViews>
    <sheetView topLeftCell="A15" workbookViewId="0">
      <selection activeCell="H4" sqref="H4:I29"/>
    </sheetView>
  </sheetViews>
  <sheetFormatPr defaultColWidth="11.4272727272727" defaultRowHeight="14.5"/>
  <cols>
    <col min="1" max="1" width="13.4272727272727" customWidth="1"/>
    <col min="2" max="2" width="45.8545454545455" customWidth="1"/>
    <col min="3" max="3" width="22.4272727272727" customWidth="1"/>
    <col min="4" max="4" width="14.2818181818182" customWidth="1"/>
    <col min="5" max="5" width="15.7090909090909" customWidth="1"/>
    <col min="6" max="6" width="18" customWidth="1"/>
    <col min="7" max="7" width="13.7090909090909" customWidth="1"/>
  </cols>
  <sheetData>
    <row r="1" ht="29" spans="1:10">
      <c r="A1" s="151" t="s">
        <v>63</v>
      </c>
      <c r="B1" s="118" t="s">
        <v>179</v>
      </c>
      <c r="C1" s="118" t="s">
        <v>592</v>
      </c>
      <c r="D1" s="118" t="s">
        <v>573</v>
      </c>
      <c r="E1" s="119" t="s">
        <v>574</v>
      </c>
      <c r="F1" s="119" t="s">
        <v>575</v>
      </c>
      <c r="G1" s="119" t="s">
        <v>576</v>
      </c>
      <c r="H1" s="118" t="s">
        <v>0</v>
      </c>
      <c r="I1" s="118" t="s">
        <v>67</v>
      </c>
      <c r="J1" s="167" t="s">
        <v>577</v>
      </c>
    </row>
    <row r="2" spans="1:8">
      <c r="A2" s="26">
        <v>46054</v>
      </c>
      <c r="B2" s="2" t="s">
        <v>69</v>
      </c>
      <c r="C2" s="2"/>
      <c r="D2" s="2"/>
      <c r="E2" s="36"/>
      <c r="F2" s="28"/>
      <c r="G2" s="166">
        <v>-1845</v>
      </c>
      <c r="H2" s="2" t="s">
        <v>18</v>
      </c>
    </row>
    <row r="3" spans="1:9">
      <c r="A3" s="26">
        <v>46071</v>
      </c>
      <c r="B3" t="s">
        <v>593</v>
      </c>
      <c r="C3" t="s">
        <v>579</v>
      </c>
      <c r="F3">
        <v>26000</v>
      </c>
      <c r="G3">
        <f>G2+F3-E3</f>
        <v>24155</v>
      </c>
      <c r="H3" s="2" t="s">
        <v>18</v>
      </c>
      <c r="I3" t="s">
        <v>121</v>
      </c>
    </row>
    <row r="4" spans="1:9">
      <c r="A4" s="26">
        <v>46072</v>
      </c>
      <c r="B4" t="s">
        <v>420</v>
      </c>
      <c r="C4" t="s">
        <v>169</v>
      </c>
      <c r="D4" s="2" t="s">
        <v>19</v>
      </c>
      <c r="E4">
        <v>4000</v>
      </c>
      <c r="G4">
        <f t="shared" ref="G4:G27" si="0">G3+F4-E4</f>
        <v>20155</v>
      </c>
      <c r="H4" s="2" t="s">
        <v>18</v>
      </c>
      <c r="I4" t="s">
        <v>121</v>
      </c>
    </row>
    <row r="5" spans="1:9">
      <c r="A5" s="26">
        <v>46072</v>
      </c>
      <c r="B5" t="s">
        <v>421</v>
      </c>
      <c r="C5" t="s">
        <v>585</v>
      </c>
      <c r="D5" s="2" t="s">
        <v>19</v>
      </c>
      <c r="E5">
        <v>4000</v>
      </c>
      <c r="G5">
        <f t="shared" si="0"/>
        <v>16155</v>
      </c>
      <c r="H5" s="2" t="s">
        <v>18</v>
      </c>
      <c r="I5" t="s">
        <v>121</v>
      </c>
    </row>
    <row r="6" spans="1:9">
      <c r="A6" s="26">
        <v>46072</v>
      </c>
      <c r="B6" t="s">
        <v>422</v>
      </c>
      <c r="C6" t="s">
        <v>169</v>
      </c>
      <c r="D6" s="2" t="s">
        <v>19</v>
      </c>
      <c r="E6">
        <v>4000</v>
      </c>
      <c r="G6">
        <f t="shared" si="0"/>
        <v>12155</v>
      </c>
      <c r="H6" s="2" t="s">
        <v>18</v>
      </c>
      <c r="I6" t="s">
        <v>121</v>
      </c>
    </row>
    <row r="7" spans="1:9">
      <c r="A7" s="26">
        <v>46072</v>
      </c>
      <c r="B7" t="s">
        <v>132</v>
      </c>
      <c r="C7" t="s">
        <v>579</v>
      </c>
      <c r="D7" s="2"/>
      <c r="E7">
        <v>14000</v>
      </c>
      <c r="G7">
        <f t="shared" si="0"/>
        <v>-1845</v>
      </c>
      <c r="H7" s="2" t="s">
        <v>18</v>
      </c>
      <c r="I7" t="s">
        <v>123</v>
      </c>
    </row>
    <row r="8" spans="1:9">
      <c r="A8" s="26">
        <v>46076</v>
      </c>
      <c r="B8" t="s">
        <v>593</v>
      </c>
      <c r="C8" t="s">
        <v>579</v>
      </c>
      <c r="D8" s="2"/>
      <c r="F8">
        <v>7000</v>
      </c>
      <c r="G8">
        <f t="shared" si="0"/>
        <v>5155</v>
      </c>
      <c r="H8" s="2" t="s">
        <v>18</v>
      </c>
      <c r="I8" t="s">
        <v>127</v>
      </c>
    </row>
    <row r="9" spans="1:9">
      <c r="A9" s="26">
        <v>46076</v>
      </c>
      <c r="B9" t="s">
        <v>420</v>
      </c>
      <c r="C9" t="s">
        <v>169</v>
      </c>
      <c r="D9" s="2" t="s">
        <v>19</v>
      </c>
      <c r="E9">
        <v>1000</v>
      </c>
      <c r="G9">
        <f t="shared" si="0"/>
        <v>4155</v>
      </c>
      <c r="H9" s="2" t="s">
        <v>18</v>
      </c>
      <c r="I9" t="s">
        <v>127</v>
      </c>
    </row>
    <row r="10" spans="1:9">
      <c r="A10" s="26">
        <v>46076</v>
      </c>
      <c r="B10" t="s">
        <v>452</v>
      </c>
      <c r="C10" t="s">
        <v>169</v>
      </c>
      <c r="D10" s="2" t="s">
        <v>19</v>
      </c>
      <c r="E10">
        <v>6000</v>
      </c>
      <c r="G10">
        <f t="shared" si="0"/>
        <v>-1845</v>
      </c>
      <c r="H10" s="2" t="s">
        <v>18</v>
      </c>
      <c r="I10" t="s">
        <v>127</v>
      </c>
    </row>
    <row r="11" spans="1:9">
      <c r="A11" s="26">
        <v>46077</v>
      </c>
      <c r="B11" t="s">
        <v>593</v>
      </c>
      <c r="C11" t="s">
        <v>579</v>
      </c>
      <c r="D11" s="2"/>
      <c r="F11">
        <v>14000</v>
      </c>
      <c r="G11">
        <f t="shared" si="0"/>
        <v>12155</v>
      </c>
      <c r="H11" s="2" t="s">
        <v>18</v>
      </c>
      <c r="I11" t="s">
        <v>137</v>
      </c>
    </row>
    <row r="12" spans="1:9">
      <c r="A12" s="26">
        <v>46077</v>
      </c>
      <c r="B12" t="s">
        <v>459</v>
      </c>
      <c r="C12" t="s">
        <v>169</v>
      </c>
      <c r="D12" s="2" t="s">
        <v>19</v>
      </c>
      <c r="E12">
        <v>3500</v>
      </c>
      <c r="G12">
        <f t="shared" si="0"/>
        <v>8655</v>
      </c>
      <c r="H12" s="2" t="s">
        <v>18</v>
      </c>
      <c r="I12" t="s">
        <v>137</v>
      </c>
    </row>
    <row r="13" spans="1:9">
      <c r="A13" s="26">
        <v>46077</v>
      </c>
      <c r="B13" t="s">
        <v>460</v>
      </c>
      <c r="C13" t="s">
        <v>169</v>
      </c>
      <c r="D13" s="2" t="s">
        <v>19</v>
      </c>
      <c r="E13">
        <v>3500</v>
      </c>
      <c r="G13">
        <f t="shared" si="0"/>
        <v>5155</v>
      </c>
      <c r="H13" s="2" t="s">
        <v>18</v>
      </c>
      <c r="I13" t="s">
        <v>137</v>
      </c>
    </row>
    <row r="14" spans="1:9">
      <c r="A14" s="26">
        <v>46078</v>
      </c>
      <c r="B14" t="s">
        <v>468</v>
      </c>
      <c r="C14" t="s">
        <v>169</v>
      </c>
      <c r="D14" s="2" t="s">
        <v>19</v>
      </c>
      <c r="E14">
        <v>3500</v>
      </c>
      <c r="G14">
        <f t="shared" si="0"/>
        <v>1655</v>
      </c>
      <c r="H14" s="2" t="s">
        <v>18</v>
      </c>
      <c r="I14" t="s">
        <v>137</v>
      </c>
    </row>
    <row r="15" spans="1:9">
      <c r="A15" s="26">
        <v>46078</v>
      </c>
      <c r="B15" t="s">
        <v>460</v>
      </c>
      <c r="C15" t="s">
        <v>169</v>
      </c>
      <c r="D15" s="2" t="s">
        <v>19</v>
      </c>
      <c r="E15">
        <v>3500</v>
      </c>
      <c r="G15">
        <f t="shared" si="0"/>
        <v>-1845</v>
      </c>
      <c r="H15" s="2" t="s">
        <v>18</v>
      </c>
      <c r="I15" t="s">
        <v>137</v>
      </c>
    </row>
    <row r="16" spans="1:9">
      <c r="A16" s="26">
        <v>46080</v>
      </c>
      <c r="B16" t="s">
        <v>593</v>
      </c>
      <c r="C16" t="s">
        <v>579</v>
      </c>
      <c r="D16" s="2"/>
      <c r="F16">
        <v>8000</v>
      </c>
      <c r="G16">
        <f t="shared" si="0"/>
        <v>6155</v>
      </c>
      <c r="H16" s="2" t="s">
        <v>18</v>
      </c>
      <c r="I16" t="s">
        <v>144</v>
      </c>
    </row>
    <row r="17" spans="1:9">
      <c r="A17" s="26">
        <v>46080</v>
      </c>
      <c r="B17" t="s">
        <v>489</v>
      </c>
      <c r="C17" t="s">
        <v>169</v>
      </c>
      <c r="D17" s="2" t="s">
        <v>19</v>
      </c>
      <c r="E17">
        <v>3500</v>
      </c>
      <c r="G17">
        <f t="shared" si="0"/>
        <v>2655</v>
      </c>
      <c r="H17" s="2" t="s">
        <v>18</v>
      </c>
      <c r="I17" t="s">
        <v>144</v>
      </c>
    </row>
    <row r="18" spans="1:9">
      <c r="A18" s="26">
        <v>46080</v>
      </c>
      <c r="B18" t="s">
        <v>490</v>
      </c>
      <c r="C18" t="s">
        <v>169</v>
      </c>
      <c r="D18" s="2" t="s">
        <v>19</v>
      </c>
      <c r="E18">
        <v>1000</v>
      </c>
      <c r="G18">
        <f t="shared" si="0"/>
        <v>1655</v>
      </c>
      <c r="H18" s="2" t="s">
        <v>18</v>
      </c>
      <c r="I18" t="s">
        <v>144</v>
      </c>
    </row>
    <row r="19" spans="1:9">
      <c r="A19" s="26">
        <v>46080</v>
      </c>
      <c r="B19" t="s">
        <v>460</v>
      </c>
      <c r="C19" t="s">
        <v>169</v>
      </c>
      <c r="D19" s="2" t="s">
        <v>19</v>
      </c>
      <c r="E19">
        <v>3500</v>
      </c>
      <c r="G19">
        <f t="shared" si="0"/>
        <v>-1845</v>
      </c>
      <c r="H19" s="2" t="s">
        <v>18</v>
      </c>
      <c r="I19" t="s">
        <v>144</v>
      </c>
    </row>
    <row r="20" spans="1:9">
      <c r="A20" s="26">
        <v>46080</v>
      </c>
      <c r="B20" t="s">
        <v>593</v>
      </c>
      <c r="C20" t="s">
        <v>579</v>
      </c>
      <c r="F20">
        <v>78000</v>
      </c>
      <c r="G20">
        <f t="shared" si="0"/>
        <v>76155</v>
      </c>
      <c r="H20" s="2" t="s">
        <v>18</v>
      </c>
      <c r="I20" t="s">
        <v>158</v>
      </c>
    </row>
    <row r="21" spans="1:9">
      <c r="A21" s="26">
        <v>46080</v>
      </c>
      <c r="B21" t="s">
        <v>593</v>
      </c>
      <c r="C21" t="s">
        <v>579</v>
      </c>
      <c r="F21">
        <v>36000</v>
      </c>
      <c r="G21">
        <f t="shared" si="0"/>
        <v>112155</v>
      </c>
      <c r="H21" s="2" t="s">
        <v>18</v>
      </c>
      <c r="I21" t="s">
        <v>159</v>
      </c>
    </row>
    <row r="22" spans="1:9">
      <c r="A22" s="26">
        <v>46080</v>
      </c>
      <c r="B22" t="s">
        <v>593</v>
      </c>
      <c r="C22" t="s">
        <v>579</v>
      </c>
      <c r="F22">
        <v>88000</v>
      </c>
      <c r="G22">
        <f t="shared" si="0"/>
        <v>200155</v>
      </c>
      <c r="H22" s="2" t="s">
        <v>18</v>
      </c>
      <c r="I22" t="s">
        <v>160</v>
      </c>
    </row>
    <row r="23" spans="1:9">
      <c r="A23" s="144">
        <v>46056</v>
      </c>
      <c r="B23" s="38" t="s">
        <v>578</v>
      </c>
      <c r="C23" s="38" t="s">
        <v>579</v>
      </c>
      <c r="D23" s="135"/>
      <c r="E23" s="38"/>
      <c r="F23" s="136">
        <v>5000</v>
      </c>
      <c r="G23">
        <f t="shared" si="0"/>
        <v>205155</v>
      </c>
      <c r="H23" s="2" t="s">
        <v>18</v>
      </c>
      <c r="I23" s="38" t="s">
        <v>71</v>
      </c>
    </row>
    <row r="24" spans="1:9">
      <c r="A24" s="144">
        <v>46056</v>
      </c>
      <c r="B24" s="38" t="s">
        <v>193</v>
      </c>
      <c r="C24" s="38" t="s">
        <v>172</v>
      </c>
      <c r="D24" s="135" t="s">
        <v>19</v>
      </c>
      <c r="E24" s="38">
        <v>5000</v>
      </c>
      <c r="F24" s="136"/>
      <c r="G24">
        <f t="shared" si="0"/>
        <v>200155</v>
      </c>
      <c r="H24" s="2" t="s">
        <v>18</v>
      </c>
      <c r="I24" s="38" t="s">
        <v>71</v>
      </c>
    </row>
    <row r="25" spans="1:9">
      <c r="A25" s="160">
        <v>46069</v>
      </c>
      <c r="B25" s="38" t="s">
        <v>578</v>
      </c>
      <c r="C25" s="142" t="s">
        <v>579</v>
      </c>
      <c r="D25" s="135"/>
      <c r="E25" s="38"/>
      <c r="F25" s="143">
        <v>10000</v>
      </c>
      <c r="G25">
        <f t="shared" si="0"/>
        <v>210155</v>
      </c>
      <c r="H25" s="2" t="s">
        <v>18</v>
      </c>
      <c r="I25" s="38" t="s">
        <v>107</v>
      </c>
    </row>
    <row r="26" spans="1:9">
      <c r="A26" s="144">
        <v>46069</v>
      </c>
      <c r="B26" s="38" t="s">
        <v>354</v>
      </c>
      <c r="C26" s="55" t="s">
        <v>172</v>
      </c>
      <c r="D26" s="135" t="s">
        <v>19</v>
      </c>
      <c r="E26" s="38">
        <v>10000</v>
      </c>
      <c r="F26" s="136"/>
      <c r="G26">
        <f t="shared" si="0"/>
        <v>200155</v>
      </c>
      <c r="H26" s="2" t="s">
        <v>18</v>
      </c>
      <c r="I26" s="38" t="s">
        <v>107</v>
      </c>
    </row>
    <row r="27" spans="1:9">
      <c r="A27" s="160">
        <v>46080</v>
      </c>
      <c r="B27" s="38" t="s">
        <v>578</v>
      </c>
      <c r="C27" s="55" t="s">
        <v>579</v>
      </c>
      <c r="D27" s="135"/>
      <c r="E27" s="38"/>
      <c r="F27" s="136">
        <v>5000</v>
      </c>
      <c r="G27">
        <f t="shared" si="0"/>
        <v>205155</v>
      </c>
      <c r="H27" s="2" t="s">
        <v>18</v>
      </c>
      <c r="I27" s="38" t="s">
        <v>157</v>
      </c>
    </row>
    <row r="28" spans="1:9">
      <c r="A28" s="144">
        <v>46062</v>
      </c>
      <c r="B28" s="38" t="s">
        <v>578</v>
      </c>
      <c r="C28" s="55" t="s">
        <v>579</v>
      </c>
      <c r="D28" s="145"/>
      <c r="E28" s="38"/>
      <c r="F28" s="136">
        <v>5000</v>
      </c>
      <c r="G28" s="146">
        <f t="shared" ref="G28:G29" si="1">+G27+F28-E28</f>
        <v>210155</v>
      </c>
      <c r="H28" s="2" t="s">
        <v>18</v>
      </c>
      <c r="I28" s="38" t="s">
        <v>103</v>
      </c>
    </row>
    <row r="29" spans="1:9">
      <c r="A29" s="144">
        <v>46062</v>
      </c>
      <c r="B29" s="38" t="s">
        <v>275</v>
      </c>
      <c r="C29" s="38" t="s">
        <v>172</v>
      </c>
      <c r="D29" s="145" t="s">
        <v>19</v>
      </c>
      <c r="E29" s="38">
        <v>5000</v>
      </c>
      <c r="F29" s="136"/>
      <c r="G29" s="146">
        <f t="shared" si="1"/>
        <v>205155</v>
      </c>
      <c r="H29" s="2" t="s">
        <v>18</v>
      </c>
      <c r="I29" s="38" t="s">
        <v>103</v>
      </c>
    </row>
  </sheetData>
  <autoFilter xmlns:etc="http://www.wps.cn/officeDocument/2017/etCustomData" ref="A1:J30" etc:filterBottomFollowUsedRange="0">
    <extLst/>
  </autoFilter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54"/>
  <sheetViews>
    <sheetView topLeftCell="B18" workbookViewId="0">
      <selection activeCell="H4" sqref="H4:I35"/>
    </sheetView>
  </sheetViews>
  <sheetFormatPr defaultColWidth="10" defaultRowHeight="15.5"/>
  <cols>
    <col min="1" max="1" width="18.1363636363636" style="152" customWidth="1"/>
    <col min="2" max="2" width="33.7090909090909" style="153" customWidth="1"/>
    <col min="3" max="10" width="18.1363636363636" style="153" customWidth="1"/>
    <col min="11" max="16384" width="10" style="153"/>
  </cols>
  <sheetData>
    <row r="1" ht="29" spans="1:10">
      <c r="A1" s="154" t="s">
        <v>580</v>
      </c>
      <c r="B1" s="118" t="s">
        <v>179</v>
      </c>
      <c r="C1" s="118" t="s">
        <v>572</v>
      </c>
      <c r="D1" s="118" t="s">
        <v>573</v>
      </c>
      <c r="E1" s="119" t="s">
        <v>574</v>
      </c>
      <c r="F1" s="119" t="s">
        <v>575</v>
      </c>
      <c r="G1" s="119" t="s">
        <v>576</v>
      </c>
      <c r="H1" s="118" t="s">
        <v>0</v>
      </c>
      <c r="I1" s="118" t="s">
        <v>67</v>
      </c>
      <c r="J1" s="133" t="s">
        <v>577</v>
      </c>
    </row>
    <row r="2" spans="1:10">
      <c r="A2" s="155">
        <v>46054</v>
      </c>
      <c r="B2" s="156" t="s">
        <v>69</v>
      </c>
      <c r="C2" s="156"/>
      <c r="D2" s="156"/>
      <c r="E2" s="156"/>
      <c r="F2" s="156"/>
      <c r="G2" s="156">
        <v>-864</v>
      </c>
      <c r="H2"/>
      <c r="I2"/>
      <c r="J2"/>
    </row>
    <row r="3" spans="1:10">
      <c r="A3" s="155">
        <v>46056</v>
      </c>
      <c r="B3" s="156" t="s">
        <v>594</v>
      </c>
      <c r="C3" s="156" t="s">
        <v>579</v>
      </c>
      <c r="D3" s="157"/>
      <c r="E3"/>
      <c r="F3">
        <v>2000</v>
      </c>
      <c r="G3" s="28">
        <f>G2+F3-E3</f>
        <v>1136</v>
      </c>
      <c r="H3" t="s">
        <v>22</v>
      </c>
      <c r="I3" t="s">
        <v>83</v>
      </c>
      <c r="J3"/>
    </row>
    <row r="4" spans="1:10">
      <c r="A4" s="155">
        <v>46056</v>
      </c>
      <c r="B4" s="156" t="s">
        <v>194</v>
      </c>
      <c r="C4" s="156" t="s">
        <v>595</v>
      </c>
      <c r="D4" s="157" t="s">
        <v>10</v>
      </c>
      <c r="E4">
        <v>1000</v>
      </c>
      <c r="F4"/>
      <c r="G4" s="28">
        <f t="shared" ref="G4:G35" si="0">G3+F4-E4</f>
        <v>136</v>
      </c>
      <c r="H4" t="s">
        <v>22</v>
      </c>
      <c r="I4" t="s">
        <v>83</v>
      </c>
      <c r="J4"/>
    </row>
    <row r="5" spans="1:10">
      <c r="A5" s="155">
        <v>46056</v>
      </c>
      <c r="B5" s="156" t="s">
        <v>195</v>
      </c>
      <c r="C5" s="156" t="s">
        <v>595</v>
      </c>
      <c r="D5" s="157" t="s">
        <v>10</v>
      </c>
      <c r="E5">
        <v>1000</v>
      </c>
      <c r="F5"/>
      <c r="G5" s="28">
        <f t="shared" si="0"/>
        <v>-864</v>
      </c>
      <c r="H5" t="s">
        <v>22</v>
      </c>
      <c r="I5" t="s">
        <v>83</v>
      </c>
      <c r="J5"/>
    </row>
    <row r="6" spans="1:10">
      <c r="A6" s="155">
        <v>46056</v>
      </c>
      <c r="B6" s="156" t="s">
        <v>594</v>
      </c>
      <c r="C6" s="156" t="s">
        <v>579</v>
      </c>
      <c r="D6" s="157"/>
      <c r="E6"/>
      <c r="F6">
        <v>10000</v>
      </c>
      <c r="G6" s="28">
        <f t="shared" si="0"/>
        <v>9136</v>
      </c>
      <c r="H6" t="s">
        <v>22</v>
      </c>
      <c r="I6" t="s">
        <v>87</v>
      </c>
      <c r="J6"/>
    </row>
    <row r="7" spans="1:10">
      <c r="A7" s="155">
        <v>46056</v>
      </c>
      <c r="B7" s="156" t="s">
        <v>196</v>
      </c>
      <c r="C7" s="158" t="s">
        <v>170</v>
      </c>
      <c r="D7" s="157" t="s">
        <v>10</v>
      </c>
      <c r="E7">
        <v>10000</v>
      </c>
      <c r="F7"/>
      <c r="G7" s="28">
        <f t="shared" si="0"/>
        <v>-864</v>
      </c>
      <c r="H7" t="s">
        <v>22</v>
      </c>
      <c r="I7" t="s">
        <v>87</v>
      </c>
      <c r="J7"/>
    </row>
    <row r="8" spans="1:10">
      <c r="A8" s="10">
        <v>46057</v>
      </c>
      <c r="B8" s="156" t="s">
        <v>594</v>
      </c>
      <c r="C8" s="156" t="s">
        <v>579</v>
      </c>
      <c r="D8" s="157"/>
      <c r="E8"/>
      <c r="F8">
        <v>5000</v>
      </c>
      <c r="G8" s="28">
        <f t="shared" si="0"/>
        <v>4136</v>
      </c>
      <c r="H8" t="s">
        <v>22</v>
      </c>
      <c r="I8" t="s">
        <v>88</v>
      </c>
      <c r="J8"/>
    </row>
    <row r="9" spans="1:10">
      <c r="A9" s="10">
        <v>46057</v>
      </c>
      <c r="B9" s="156" t="s">
        <v>197</v>
      </c>
      <c r="C9" s="158" t="s">
        <v>585</v>
      </c>
      <c r="D9" s="157" t="s">
        <v>10</v>
      </c>
      <c r="E9">
        <v>5000</v>
      </c>
      <c r="F9"/>
      <c r="G9" s="28">
        <f t="shared" si="0"/>
        <v>-864</v>
      </c>
      <c r="H9" t="s">
        <v>22</v>
      </c>
      <c r="I9" t="s">
        <v>88</v>
      </c>
      <c r="J9"/>
    </row>
    <row r="10" spans="1:10">
      <c r="A10" s="10">
        <v>46062</v>
      </c>
      <c r="B10" s="156" t="s">
        <v>594</v>
      </c>
      <c r="C10" s="156" t="s">
        <v>579</v>
      </c>
      <c r="D10" s="157"/>
      <c r="E10"/>
      <c r="F10">
        <v>2000</v>
      </c>
      <c r="G10" s="28">
        <f t="shared" si="0"/>
        <v>1136</v>
      </c>
      <c r="H10" t="s">
        <v>22</v>
      </c>
      <c r="I10" t="s">
        <v>104</v>
      </c>
      <c r="J10"/>
    </row>
    <row r="11" spans="1:10">
      <c r="A11" s="10">
        <v>46062</v>
      </c>
      <c r="B11" s="156" t="s">
        <v>194</v>
      </c>
      <c r="C11" s="156" t="s">
        <v>595</v>
      </c>
      <c r="D11" s="157" t="s">
        <v>10</v>
      </c>
      <c r="E11">
        <v>1000</v>
      </c>
      <c r="F11"/>
      <c r="G11" s="28">
        <f t="shared" si="0"/>
        <v>136</v>
      </c>
      <c r="H11" t="s">
        <v>22</v>
      </c>
      <c r="I11" t="s">
        <v>104</v>
      </c>
      <c r="J11"/>
    </row>
    <row r="12" spans="1:10">
      <c r="A12" s="10">
        <v>46062</v>
      </c>
      <c r="B12" s="156" t="s">
        <v>195</v>
      </c>
      <c r="C12" s="156" t="s">
        <v>595</v>
      </c>
      <c r="D12" s="157" t="s">
        <v>10</v>
      </c>
      <c r="E12">
        <v>1000</v>
      </c>
      <c r="F12"/>
      <c r="G12" s="28">
        <f t="shared" si="0"/>
        <v>-864</v>
      </c>
      <c r="H12" t="s">
        <v>22</v>
      </c>
      <c r="I12" t="s">
        <v>104</v>
      </c>
      <c r="J12"/>
    </row>
    <row r="13" spans="1:9">
      <c r="A13" s="10">
        <v>46069</v>
      </c>
      <c r="B13" s="156" t="s">
        <v>594</v>
      </c>
      <c r="C13" s="156" t="s">
        <v>579</v>
      </c>
      <c r="D13" s="157"/>
      <c r="E13"/>
      <c r="F13">
        <v>25000</v>
      </c>
      <c r="G13" s="28">
        <f t="shared" si="0"/>
        <v>24136</v>
      </c>
      <c r="H13" t="s">
        <v>22</v>
      </c>
      <c r="I13" t="s">
        <v>108</v>
      </c>
    </row>
    <row r="14" spans="1:9">
      <c r="A14" s="10">
        <v>46069</v>
      </c>
      <c r="B14" s="156" t="s">
        <v>596</v>
      </c>
      <c r="C14" s="158" t="s">
        <v>585</v>
      </c>
      <c r="D14" s="157" t="s">
        <v>10</v>
      </c>
      <c r="E14">
        <v>25000</v>
      </c>
      <c r="F14"/>
      <c r="G14" s="28">
        <f t="shared" si="0"/>
        <v>-864</v>
      </c>
      <c r="H14" t="s">
        <v>22</v>
      </c>
      <c r="I14" t="s">
        <v>108</v>
      </c>
    </row>
    <row r="15" spans="1:9">
      <c r="A15" s="10">
        <v>46069</v>
      </c>
      <c r="B15" s="156" t="s">
        <v>594</v>
      </c>
      <c r="C15" s="156" t="s">
        <v>597</v>
      </c>
      <c r="D15" s="157"/>
      <c r="E15"/>
      <c r="F15">
        <v>14000</v>
      </c>
      <c r="G15" s="28">
        <f t="shared" si="0"/>
        <v>13136</v>
      </c>
      <c r="H15" t="s">
        <v>22</v>
      </c>
      <c r="I15" t="s">
        <v>109</v>
      </c>
    </row>
    <row r="16" spans="1:9">
      <c r="A16" s="10">
        <v>46069</v>
      </c>
      <c r="B16" s="156" t="s">
        <v>356</v>
      </c>
      <c r="C16" s="158" t="s">
        <v>595</v>
      </c>
      <c r="D16" s="157" t="s">
        <v>10</v>
      </c>
      <c r="E16">
        <v>3000</v>
      </c>
      <c r="F16"/>
      <c r="G16" s="28">
        <f t="shared" si="0"/>
        <v>10136</v>
      </c>
      <c r="H16" t="s">
        <v>22</v>
      </c>
      <c r="I16" t="s">
        <v>109</v>
      </c>
    </row>
    <row r="17" spans="1:9">
      <c r="A17" s="10">
        <v>46069</v>
      </c>
      <c r="B17" s="156" t="s">
        <v>357</v>
      </c>
      <c r="C17" s="158" t="s">
        <v>595</v>
      </c>
      <c r="D17" s="157" t="s">
        <v>10</v>
      </c>
      <c r="E17">
        <v>5000</v>
      </c>
      <c r="F17"/>
      <c r="G17" s="28">
        <f t="shared" si="0"/>
        <v>5136</v>
      </c>
      <c r="H17" t="s">
        <v>22</v>
      </c>
      <c r="I17" t="s">
        <v>109</v>
      </c>
    </row>
    <row r="18" spans="1:9">
      <c r="A18" s="10">
        <v>46069</v>
      </c>
      <c r="B18" s="156" t="s">
        <v>358</v>
      </c>
      <c r="C18" s="158" t="s">
        <v>595</v>
      </c>
      <c r="D18" s="157" t="s">
        <v>10</v>
      </c>
      <c r="E18">
        <v>5000</v>
      </c>
      <c r="F18"/>
      <c r="G18" s="28">
        <f t="shared" si="0"/>
        <v>136</v>
      </c>
      <c r="H18" t="s">
        <v>22</v>
      </c>
      <c r="I18" t="s">
        <v>109</v>
      </c>
    </row>
    <row r="19" spans="1:9">
      <c r="A19" s="10">
        <v>46069</v>
      </c>
      <c r="B19" s="156" t="s">
        <v>195</v>
      </c>
      <c r="C19" s="158" t="s">
        <v>595</v>
      </c>
      <c r="D19" s="157" t="s">
        <v>10</v>
      </c>
      <c r="E19">
        <v>1000</v>
      </c>
      <c r="F19"/>
      <c r="G19" s="28">
        <f t="shared" si="0"/>
        <v>-864</v>
      </c>
      <c r="H19" t="s">
        <v>22</v>
      </c>
      <c r="I19" t="s">
        <v>109</v>
      </c>
    </row>
    <row r="20" spans="1:9">
      <c r="A20" s="10">
        <v>46071</v>
      </c>
      <c r="B20" s="156" t="s">
        <v>594</v>
      </c>
      <c r="C20" s="158" t="s">
        <v>579</v>
      </c>
      <c r="D20" s="157"/>
      <c r="E20"/>
      <c r="F20">
        <v>4000</v>
      </c>
      <c r="G20" s="28">
        <f t="shared" si="0"/>
        <v>3136</v>
      </c>
      <c r="H20" t="s">
        <v>22</v>
      </c>
      <c r="I20" t="s">
        <v>123</v>
      </c>
    </row>
    <row r="21" spans="1:9">
      <c r="A21" s="10">
        <v>46071</v>
      </c>
      <c r="B21" s="156" t="s">
        <v>598</v>
      </c>
      <c r="C21" s="158" t="s">
        <v>595</v>
      </c>
      <c r="D21" s="157" t="s">
        <v>10</v>
      </c>
      <c r="E21">
        <v>1000</v>
      </c>
      <c r="F21"/>
      <c r="G21" s="28">
        <f t="shared" si="0"/>
        <v>2136</v>
      </c>
      <c r="H21" t="s">
        <v>22</v>
      </c>
      <c r="I21" t="s">
        <v>123</v>
      </c>
    </row>
    <row r="22" spans="1:9">
      <c r="A22" s="10">
        <v>46071</v>
      </c>
      <c r="B22" s="156" t="s">
        <v>390</v>
      </c>
      <c r="C22" s="158" t="s">
        <v>595</v>
      </c>
      <c r="D22" s="157" t="s">
        <v>10</v>
      </c>
      <c r="E22">
        <v>1000</v>
      </c>
      <c r="F22"/>
      <c r="G22" s="28">
        <f t="shared" si="0"/>
        <v>1136</v>
      </c>
      <c r="H22" t="s">
        <v>22</v>
      </c>
      <c r="I22" t="s">
        <v>123</v>
      </c>
    </row>
    <row r="23" spans="1:9">
      <c r="A23" s="10">
        <v>46071</v>
      </c>
      <c r="B23" s="156" t="s">
        <v>599</v>
      </c>
      <c r="C23" s="158" t="s">
        <v>600</v>
      </c>
      <c r="D23" s="157" t="s">
        <v>10</v>
      </c>
      <c r="E23">
        <v>500</v>
      </c>
      <c r="F23"/>
      <c r="G23" s="28">
        <f t="shared" si="0"/>
        <v>636</v>
      </c>
      <c r="H23" t="s">
        <v>22</v>
      </c>
      <c r="I23" t="s">
        <v>123</v>
      </c>
    </row>
    <row r="24" spans="1:9">
      <c r="A24" s="10">
        <v>46071</v>
      </c>
      <c r="B24" s="156" t="s">
        <v>601</v>
      </c>
      <c r="C24" s="158" t="s">
        <v>600</v>
      </c>
      <c r="D24" s="157" t="s">
        <v>10</v>
      </c>
      <c r="E24">
        <v>500</v>
      </c>
      <c r="F24"/>
      <c r="G24" s="28">
        <f t="shared" si="0"/>
        <v>136</v>
      </c>
      <c r="H24" t="s">
        <v>22</v>
      </c>
      <c r="I24" t="s">
        <v>123</v>
      </c>
    </row>
    <row r="25" spans="1:9">
      <c r="A25" s="10">
        <v>46071</v>
      </c>
      <c r="B25" s="156" t="s">
        <v>602</v>
      </c>
      <c r="C25" s="158" t="s">
        <v>600</v>
      </c>
      <c r="D25" s="157" t="s">
        <v>10</v>
      </c>
      <c r="E25">
        <v>500</v>
      </c>
      <c r="F25"/>
      <c r="G25" s="28">
        <f t="shared" si="0"/>
        <v>-364</v>
      </c>
      <c r="H25" t="s">
        <v>22</v>
      </c>
      <c r="I25" t="s">
        <v>123</v>
      </c>
    </row>
    <row r="26" spans="1:9">
      <c r="A26" s="10">
        <v>46071</v>
      </c>
      <c r="B26" s="156" t="s">
        <v>603</v>
      </c>
      <c r="C26" s="158" t="s">
        <v>600</v>
      </c>
      <c r="D26" s="157" t="s">
        <v>10</v>
      </c>
      <c r="E26">
        <v>500</v>
      </c>
      <c r="F26"/>
      <c r="G26" s="28">
        <f t="shared" si="0"/>
        <v>-864</v>
      </c>
      <c r="H26" t="s">
        <v>22</v>
      </c>
      <c r="I26" t="s">
        <v>123</v>
      </c>
    </row>
    <row r="27" spans="1:9">
      <c r="A27" s="10">
        <v>46078</v>
      </c>
      <c r="B27" s="156" t="s">
        <v>594</v>
      </c>
      <c r="C27" s="158" t="s">
        <v>579</v>
      </c>
      <c r="D27" s="157"/>
      <c r="E27"/>
      <c r="F27">
        <v>10000</v>
      </c>
      <c r="G27" s="28">
        <f t="shared" si="0"/>
        <v>9136</v>
      </c>
      <c r="H27" t="s">
        <v>22</v>
      </c>
      <c r="I27" t="s">
        <v>135</v>
      </c>
    </row>
    <row r="28" spans="1:9">
      <c r="A28" s="10">
        <v>46078</v>
      </c>
      <c r="B28" s="156" t="s">
        <v>196</v>
      </c>
      <c r="C28" s="158" t="s">
        <v>170</v>
      </c>
      <c r="D28" s="157" t="s">
        <v>10</v>
      </c>
      <c r="E28">
        <v>10000</v>
      </c>
      <c r="F28"/>
      <c r="G28" s="28">
        <f t="shared" si="0"/>
        <v>-864</v>
      </c>
      <c r="H28" t="s">
        <v>22</v>
      </c>
      <c r="I28" t="s">
        <v>135</v>
      </c>
    </row>
    <row r="29" spans="1:9">
      <c r="A29" s="10">
        <v>46080</v>
      </c>
      <c r="B29" s="156" t="s">
        <v>594</v>
      </c>
      <c r="C29" s="158" t="s">
        <v>579</v>
      </c>
      <c r="D29" s="157"/>
      <c r="E29"/>
      <c r="F29" s="28">
        <v>5000</v>
      </c>
      <c r="G29" s="28">
        <f t="shared" si="0"/>
        <v>4136</v>
      </c>
      <c r="H29" t="s">
        <v>22</v>
      </c>
      <c r="I29" t="s">
        <v>157</v>
      </c>
    </row>
    <row r="30" spans="1:9">
      <c r="A30" s="144">
        <v>46056</v>
      </c>
      <c r="B30" s="38" t="s">
        <v>578</v>
      </c>
      <c r="C30" s="38" t="s">
        <v>579</v>
      </c>
      <c r="D30" s="135"/>
      <c r="E30" s="159"/>
      <c r="F30" s="136">
        <v>5000</v>
      </c>
      <c r="G30" s="28">
        <f t="shared" si="0"/>
        <v>9136</v>
      </c>
      <c r="H30" t="s">
        <v>22</v>
      </c>
      <c r="I30" s="38" t="s">
        <v>71</v>
      </c>
    </row>
    <row r="31" spans="1:9">
      <c r="A31" s="144">
        <v>46056</v>
      </c>
      <c r="B31" s="38" t="s">
        <v>193</v>
      </c>
      <c r="C31" s="38" t="s">
        <v>172</v>
      </c>
      <c r="D31" s="135" t="s">
        <v>10</v>
      </c>
      <c r="E31" s="159">
        <v>5000</v>
      </c>
      <c r="F31" s="159"/>
      <c r="G31" s="28">
        <f t="shared" si="0"/>
        <v>4136</v>
      </c>
      <c r="H31" t="s">
        <v>22</v>
      </c>
      <c r="I31" s="38" t="s">
        <v>71</v>
      </c>
    </row>
    <row r="32" spans="1:9">
      <c r="A32" s="160">
        <v>46069</v>
      </c>
      <c r="B32" s="38" t="s">
        <v>578</v>
      </c>
      <c r="C32" s="142" t="s">
        <v>579</v>
      </c>
      <c r="D32" s="135"/>
      <c r="E32" s="38"/>
      <c r="F32" s="143">
        <v>10000</v>
      </c>
      <c r="G32" s="28">
        <f t="shared" si="0"/>
        <v>14136</v>
      </c>
      <c r="H32" t="s">
        <v>22</v>
      </c>
      <c r="I32" s="38" t="s">
        <v>107</v>
      </c>
    </row>
    <row r="33" spans="1:9">
      <c r="A33" s="144">
        <v>46069</v>
      </c>
      <c r="B33" s="38" t="s">
        <v>354</v>
      </c>
      <c r="C33" s="55" t="s">
        <v>172</v>
      </c>
      <c r="D33" s="135" t="s">
        <v>10</v>
      </c>
      <c r="E33" s="38">
        <v>10000</v>
      </c>
      <c r="F33" s="136"/>
      <c r="G33" s="28">
        <f t="shared" si="0"/>
        <v>4136</v>
      </c>
      <c r="H33" t="s">
        <v>22</v>
      </c>
      <c r="I33" s="38" t="s">
        <v>107</v>
      </c>
    </row>
    <row r="34" spans="1:9">
      <c r="A34" s="144">
        <v>46062</v>
      </c>
      <c r="B34" s="38" t="s">
        <v>578</v>
      </c>
      <c r="C34" s="55" t="s">
        <v>579</v>
      </c>
      <c r="D34" s="145"/>
      <c r="E34" s="38"/>
      <c r="F34" s="136">
        <v>5000</v>
      </c>
      <c r="G34" s="28">
        <f t="shared" si="0"/>
        <v>9136</v>
      </c>
      <c r="H34" t="s">
        <v>22</v>
      </c>
      <c r="I34" s="38" t="s">
        <v>103</v>
      </c>
    </row>
    <row r="35" spans="1:9">
      <c r="A35" s="144">
        <v>46062</v>
      </c>
      <c r="B35" s="38" t="s">
        <v>275</v>
      </c>
      <c r="C35" s="38" t="s">
        <v>172</v>
      </c>
      <c r="D35" s="145"/>
      <c r="E35" s="38">
        <v>5000</v>
      </c>
      <c r="F35" s="136"/>
      <c r="G35" s="28">
        <f t="shared" si="0"/>
        <v>4136</v>
      </c>
      <c r="H35" t="s">
        <v>22</v>
      </c>
      <c r="I35" s="38" t="s">
        <v>103</v>
      </c>
    </row>
    <row r="36" spans="1:7">
      <c r="A36" s="161"/>
      <c r="B36" s="162"/>
      <c r="D36" s="163"/>
      <c r="F36" s="164"/>
      <c r="G36" s="165"/>
    </row>
    <row r="37" spans="1:7">
      <c r="A37" s="161"/>
      <c r="B37" s="162"/>
      <c r="D37" s="163"/>
      <c r="F37" s="164"/>
      <c r="G37" s="165"/>
    </row>
    <row r="38" spans="1:7">
      <c r="A38" s="161"/>
      <c r="B38" s="162"/>
      <c r="D38" s="163"/>
      <c r="F38" s="164"/>
      <c r="G38" s="165"/>
    </row>
    <row r="39" spans="1:7">
      <c r="A39" s="161"/>
      <c r="B39" s="162"/>
      <c r="D39" s="163"/>
      <c r="F39" s="164"/>
      <c r="G39" s="165"/>
    </row>
    <row r="40" spans="1:7">
      <c r="A40" s="161"/>
      <c r="B40" s="162"/>
      <c r="D40" s="163"/>
      <c r="F40" s="164"/>
      <c r="G40" s="165"/>
    </row>
    <row r="41" spans="1:7">
      <c r="A41" s="161"/>
      <c r="B41" s="162"/>
      <c r="D41" s="163"/>
      <c r="F41" s="164"/>
      <c r="G41" s="165"/>
    </row>
    <row r="42" spans="1:7">
      <c r="A42" s="161"/>
      <c r="B42" s="162"/>
      <c r="D42" s="163"/>
      <c r="F42" s="164"/>
      <c r="G42" s="165"/>
    </row>
    <row r="43" spans="1:7">
      <c r="A43" s="161"/>
      <c r="B43" s="162"/>
      <c r="D43" s="163"/>
      <c r="F43" s="164"/>
      <c r="G43" s="165"/>
    </row>
    <row r="44" spans="1:7">
      <c r="A44" s="161"/>
      <c r="B44" s="162"/>
      <c r="D44" s="163"/>
      <c r="F44" s="164"/>
      <c r="G44" s="165"/>
    </row>
    <row r="45" spans="1:7">
      <c r="A45" s="161"/>
      <c r="B45" s="162"/>
      <c r="D45" s="163"/>
      <c r="F45" s="164"/>
      <c r="G45" s="165"/>
    </row>
    <row r="46" spans="1:7">
      <c r="A46" s="161"/>
      <c r="B46" s="162"/>
      <c r="D46" s="163"/>
      <c r="F46" s="164"/>
      <c r="G46" s="165"/>
    </row>
    <row r="47" spans="1:7">
      <c r="A47" s="161"/>
      <c r="B47" s="162"/>
      <c r="D47" s="163"/>
      <c r="F47" s="164"/>
      <c r="G47" s="165"/>
    </row>
    <row r="48" spans="1:7">
      <c r="A48" s="161"/>
      <c r="B48" s="162"/>
      <c r="D48" s="163"/>
      <c r="F48" s="164"/>
      <c r="G48" s="165"/>
    </row>
    <row r="49" spans="1:7">
      <c r="A49" s="161"/>
      <c r="B49" s="162"/>
      <c r="D49" s="163"/>
      <c r="F49" s="164"/>
      <c r="G49" s="165"/>
    </row>
    <row r="50" spans="1:7">
      <c r="A50" s="161"/>
      <c r="B50" s="162"/>
      <c r="F50" s="164"/>
      <c r="G50" s="165"/>
    </row>
    <row r="51" spans="1:8">
      <c r="A51" s="161"/>
      <c r="F51" s="164"/>
      <c r="G51" s="165">
        <f t="shared" ref="G51:G54" si="1">+G50+F51-E51</f>
        <v>0</v>
      </c>
      <c r="H51" s="153" t="s">
        <v>22</v>
      </c>
    </row>
    <row r="52" spans="1:8">
      <c r="A52" s="144"/>
      <c r="B52" s="38"/>
      <c r="C52" s="38"/>
      <c r="D52" s="135"/>
      <c r="E52"/>
      <c r="F52" s="12"/>
      <c r="G52" s="165">
        <f t="shared" si="1"/>
        <v>0</v>
      </c>
      <c r="H52" s="153" t="s">
        <v>22</v>
      </c>
    </row>
    <row r="53" spans="1:8">
      <c r="A53" s="144"/>
      <c r="B53" s="38"/>
      <c r="C53" s="38"/>
      <c r="D53" s="135"/>
      <c r="E53"/>
      <c r="F53" s="12"/>
      <c r="G53" s="165">
        <f t="shared" si="1"/>
        <v>0</v>
      </c>
      <c r="H53" s="153" t="s">
        <v>22</v>
      </c>
    </row>
    <row r="54" spans="1:8">
      <c r="A54" s="144"/>
      <c r="B54" s="38"/>
      <c r="C54" s="38"/>
      <c r="D54" s="135"/>
      <c r="E54" s="38"/>
      <c r="F54" s="136"/>
      <c r="G54" s="165">
        <f t="shared" si="1"/>
        <v>0</v>
      </c>
      <c r="H54" s="153" t="s">
        <v>22</v>
      </c>
    </row>
  </sheetData>
  <autoFilter xmlns:etc="http://www.wps.cn/officeDocument/2017/etCustomData" ref="A1:J54" etc:filterBottomFollowUsedRange="0">
    <extLst/>
  </autoFilter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66"/>
  <sheetViews>
    <sheetView topLeftCell="A18" workbookViewId="0">
      <selection activeCell="H4" sqref="H4:I26"/>
    </sheetView>
  </sheetViews>
  <sheetFormatPr defaultColWidth="11.4272727272727" defaultRowHeight="14.5"/>
  <cols>
    <col min="1" max="1" width="14" style="2" customWidth="1"/>
    <col min="2" max="2" width="34.8545454545455" customWidth="1"/>
    <col min="3" max="3" width="24.8545454545455" customWidth="1"/>
    <col min="4" max="4" width="13.5727272727273" customWidth="1"/>
    <col min="5" max="5" width="16.1363636363636" customWidth="1"/>
    <col min="7" max="7" width="14" customWidth="1"/>
    <col min="8" max="8" width="15.2818181818182" customWidth="1"/>
  </cols>
  <sheetData>
    <row r="1" s="2" customFormat="1" ht="43.5" spans="1:10">
      <c r="A1" s="151" t="s">
        <v>63</v>
      </c>
      <c r="B1" s="118" t="s">
        <v>179</v>
      </c>
      <c r="C1" s="118" t="s">
        <v>604</v>
      </c>
      <c r="D1" s="118" t="s">
        <v>573</v>
      </c>
      <c r="E1" s="119" t="s">
        <v>574</v>
      </c>
      <c r="F1" s="119" t="s">
        <v>575</v>
      </c>
      <c r="G1" s="119" t="s">
        <v>576</v>
      </c>
      <c r="H1" s="118" t="s">
        <v>0</v>
      </c>
      <c r="I1" s="118" t="s">
        <v>67</v>
      </c>
      <c r="J1" s="133" t="s">
        <v>577</v>
      </c>
    </row>
    <row r="2" spans="1:7">
      <c r="A2" s="26">
        <v>46054</v>
      </c>
      <c r="B2" t="s">
        <v>605</v>
      </c>
      <c r="E2" s="28"/>
      <c r="F2" s="28"/>
      <c r="G2" s="28">
        <v>50</v>
      </c>
    </row>
    <row r="3" spans="1:9">
      <c r="A3" s="37">
        <v>46056</v>
      </c>
      <c r="B3" s="38" t="s">
        <v>578</v>
      </c>
      <c r="C3" s="38" t="s">
        <v>579</v>
      </c>
      <c r="D3" s="135"/>
      <c r="E3" s="38"/>
      <c r="F3" s="136">
        <v>5000</v>
      </c>
      <c r="G3">
        <f>G2+F3-E3</f>
        <v>5050</v>
      </c>
      <c r="H3" t="s">
        <v>20</v>
      </c>
      <c r="I3" s="38" t="s">
        <v>71</v>
      </c>
    </row>
    <row r="4" spans="1:9">
      <c r="A4" s="37">
        <v>46056</v>
      </c>
      <c r="B4" s="38" t="s">
        <v>193</v>
      </c>
      <c r="C4" s="38" t="s">
        <v>172</v>
      </c>
      <c r="D4" s="135" t="s">
        <v>21</v>
      </c>
      <c r="E4" s="38">
        <v>5000</v>
      </c>
      <c r="F4" s="136"/>
      <c r="G4">
        <f>G3+F4-E4</f>
        <v>50</v>
      </c>
      <c r="H4" t="s">
        <v>20</v>
      </c>
      <c r="I4" s="38" t="s">
        <v>71</v>
      </c>
    </row>
    <row r="5" spans="1:9">
      <c r="A5" s="37">
        <v>46062</v>
      </c>
      <c r="B5" s="38" t="s">
        <v>578</v>
      </c>
      <c r="C5" s="55" t="s">
        <v>579</v>
      </c>
      <c r="D5" s="145"/>
      <c r="E5" s="38"/>
      <c r="F5" s="136">
        <v>5000</v>
      </c>
      <c r="G5" s="146">
        <f>+G4+F5-E5</f>
        <v>5050</v>
      </c>
      <c r="H5" t="s">
        <v>20</v>
      </c>
      <c r="I5" s="38" t="s">
        <v>103</v>
      </c>
    </row>
    <row r="6" spans="1:9">
      <c r="A6" s="37">
        <v>46062</v>
      </c>
      <c r="B6" s="38" t="s">
        <v>275</v>
      </c>
      <c r="C6" s="38" t="s">
        <v>172</v>
      </c>
      <c r="D6" s="145" t="s">
        <v>21</v>
      </c>
      <c r="E6" s="38">
        <v>5000</v>
      </c>
      <c r="F6" s="136"/>
      <c r="G6" s="146">
        <f>+G5+F6-E6</f>
        <v>50</v>
      </c>
      <c r="H6" t="s">
        <v>20</v>
      </c>
      <c r="I6" s="38" t="s">
        <v>103</v>
      </c>
    </row>
    <row r="7" spans="1:9">
      <c r="A7" s="134">
        <v>46069</v>
      </c>
      <c r="B7" s="38" t="s">
        <v>578</v>
      </c>
      <c r="C7" s="142" t="s">
        <v>579</v>
      </c>
      <c r="D7" s="135"/>
      <c r="E7" s="38"/>
      <c r="F7" s="143">
        <v>10000</v>
      </c>
      <c r="G7">
        <f>G6+F7-E7</f>
        <v>10050</v>
      </c>
      <c r="H7" t="s">
        <v>20</v>
      </c>
      <c r="I7" s="38" t="s">
        <v>107</v>
      </c>
    </row>
    <row r="8" spans="1:9">
      <c r="A8" s="37">
        <v>46069</v>
      </c>
      <c r="B8" s="38" t="s">
        <v>354</v>
      </c>
      <c r="C8" s="55" t="s">
        <v>172</v>
      </c>
      <c r="D8" s="135" t="s">
        <v>21</v>
      </c>
      <c r="E8" s="38">
        <v>10000</v>
      </c>
      <c r="F8" s="136"/>
      <c r="G8">
        <f>G7+F8-E8</f>
        <v>50</v>
      </c>
      <c r="H8" t="s">
        <v>20</v>
      </c>
      <c r="I8" s="38" t="s">
        <v>107</v>
      </c>
    </row>
    <row r="9" spans="1:9">
      <c r="A9" s="26">
        <v>46076</v>
      </c>
      <c r="B9" t="s">
        <v>578</v>
      </c>
      <c r="C9" t="s">
        <v>579</v>
      </c>
      <c r="E9" s="28"/>
      <c r="F9" s="28">
        <v>19000</v>
      </c>
      <c r="G9" s="28">
        <f t="shared" ref="G9:G28" si="0">+G8+F9-E9</f>
        <v>19050</v>
      </c>
      <c r="H9" t="s">
        <v>20</v>
      </c>
      <c r="I9" t="s">
        <v>125</v>
      </c>
    </row>
    <row r="10" spans="1:9">
      <c r="A10" s="26">
        <v>46076</v>
      </c>
      <c r="B10" t="s">
        <v>453</v>
      </c>
      <c r="C10" t="s">
        <v>169</v>
      </c>
      <c r="D10" t="s">
        <v>79</v>
      </c>
      <c r="E10" s="28">
        <v>5000</v>
      </c>
      <c r="F10" s="28"/>
      <c r="G10" s="28">
        <f t="shared" si="0"/>
        <v>14050</v>
      </c>
      <c r="H10" t="s">
        <v>20</v>
      </c>
      <c r="I10" t="s">
        <v>125</v>
      </c>
    </row>
    <row r="11" spans="1:9">
      <c r="A11" s="26">
        <v>46076</v>
      </c>
      <c r="B11" t="s">
        <v>454</v>
      </c>
      <c r="C11" t="s">
        <v>169</v>
      </c>
      <c r="D11" t="s">
        <v>79</v>
      </c>
      <c r="E11" s="28">
        <v>9000</v>
      </c>
      <c r="F11" s="28"/>
      <c r="G11" s="28">
        <f t="shared" si="0"/>
        <v>5050</v>
      </c>
      <c r="H11" t="s">
        <v>20</v>
      </c>
      <c r="I11" t="s">
        <v>125</v>
      </c>
    </row>
    <row r="12" spans="1:9">
      <c r="A12" s="26">
        <v>46076</v>
      </c>
      <c r="B12" t="s">
        <v>455</v>
      </c>
      <c r="C12" t="s">
        <v>169</v>
      </c>
      <c r="D12" t="s">
        <v>79</v>
      </c>
      <c r="E12" s="28">
        <v>5000</v>
      </c>
      <c r="F12" s="28"/>
      <c r="G12" s="28">
        <f t="shared" si="0"/>
        <v>50</v>
      </c>
      <c r="H12" t="s">
        <v>20</v>
      </c>
      <c r="I12" t="s">
        <v>125</v>
      </c>
    </row>
    <row r="13" spans="1:9">
      <c r="A13" s="26">
        <v>46077</v>
      </c>
      <c r="B13" t="s">
        <v>578</v>
      </c>
      <c r="C13" t="s">
        <v>579</v>
      </c>
      <c r="E13" s="28"/>
      <c r="F13" s="28">
        <v>16000</v>
      </c>
      <c r="G13" s="28">
        <f t="shared" si="0"/>
        <v>16050</v>
      </c>
      <c r="H13" t="s">
        <v>20</v>
      </c>
      <c r="I13" t="s">
        <v>138</v>
      </c>
    </row>
    <row r="14" spans="1:9">
      <c r="A14" s="26">
        <v>46077</v>
      </c>
      <c r="B14" t="s">
        <v>462</v>
      </c>
      <c r="C14" t="s">
        <v>169</v>
      </c>
      <c r="D14" t="s">
        <v>79</v>
      </c>
      <c r="E14">
        <v>4000</v>
      </c>
      <c r="G14" s="28">
        <f t="shared" si="0"/>
        <v>12050</v>
      </c>
      <c r="H14" t="s">
        <v>20</v>
      </c>
      <c r="I14" t="s">
        <v>138</v>
      </c>
    </row>
    <row r="15" spans="1:9">
      <c r="A15" s="26">
        <v>46077</v>
      </c>
      <c r="B15" t="s">
        <v>463</v>
      </c>
      <c r="C15" t="s">
        <v>169</v>
      </c>
      <c r="D15" t="s">
        <v>79</v>
      </c>
      <c r="E15">
        <v>4000</v>
      </c>
      <c r="G15" s="28">
        <f t="shared" si="0"/>
        <v>8050</v>
      </c>
      <c r="H15" t="s">
        <v>20</v>
      </c>
      <c r="I15" t="s">
        <v>138</v>
      </c>
    </row>
    <row r="16" spans="1:9">
      <c r="A16" s="26">
        <v>46078</v>
      </c>
      <c r="B16" t="s">
        <v>462</v>
      </c>
      <c r="C16" t="s">
        <v>169</v>
      </c>
      <c r="D16" t="s">
        <v>79</v>
      </c>
      <c r="E16">
        <v>4000</v>
      </c>
      <c r="G16" s="28">
        <f t="shared" si="0"/>
        <v>4050</v>
      </c>
      <c r="H16" t="s">
        <v>20</v>
      </c>
      <c r="I16" t="s">
        <v>138</v>
      </c>
    </row>
    <row r="17" spans="1:9">
      <c r="A17" s="26">
        <v>46078</v>
      </c>
      <c r="B17" t="s">
        <v>463</v>
      </c>
      <c r="C17" t="s">
        <v>169</v>
      </c>
      <c r="D17" t="s">
        <v>79</v>
      </c>
      <c r="E17">
        <v>4000</v>
      </c>
      <c r="G17" s="28">
        <f t="shared" si="0"/>
        <v>50</v>
      </c>
      <c r="H17" t="s">
        <v>20</v>
      </c>
      <c r="I17" t="s">
        <v>129</v>
      </c>
    </row>
    <row r="18" spans="1:9">
      <c r="A18" s="26">
        <v>46078</v>
      </c>
      <c r="B18" t="s">
        <v>578</v>
      </c>
      <c r="C18" t="s">
        <v>579</v>
      </c>
      <c r="F18">
        <v>8000</v>
      </c>
      <c r="G18" s="28">
        <f t="shared" si="0"/>
        <v>8050</v>
      </c>
      <c r="H18" t="s">
        <v>20</v>
      </c>
      <c r="I18" t="s">
        <v>129</v>
      </c>
    </row>
    <row r="19" spans="1:9">
      <c r="A19" s="26">
        <v>46078</v>
      </c>
      <c r="B19" t="s">
        <v>473</v>
      </c>
      <c r="C19" t="s">
        <v>169</v>
      </c>
      <c r="D19" t="s">
        <v>79</v>
      </c>
      <c r="E19">
        <v>4000</v>
      </c>
      <c r="G19" s="28">
        <f t="shared" si="0"/>
        <v>4050</v>
      </c>
      <c r="H19" t="s">
        <v>20</v>
      </c>
      <c r="I19" t="s">
        <v>129</v>
      </c>
    </row>
    <row r="20" spans="1:9">
      <c r="A20" s="26">
        <v>46078</v>
      </c>
      <c r="B20" t="s">
        <v>474</v>
      </c>
      <c r="C20" t="s">
        <v>169</v>
      </c>
      <c r="D20" t="s">
        <v>79</v>
      </c>
      <c r="E20">
        <v>4000</v>
      </c>
      <c r="G20" s="28">
        <f t="shared" si="0"/>
        <v>50</v>
      </c>
      <c r="H20" t="s">
        <v>20</v>
      </c>
      <c r="I20" t="s">
        <v>129</v>
      </c>
    </row>
    <row r="21" spans="1:9">
      <c r="A21" s="26">
        <v>46080</v>
      </c>
      <c r="B21" t="s">
        <v>578</v>
      </c>
      <c r="C21" t="s">
        <v>579</v>
      </c>
      <c r="F21">
        <v>9000</v>
      </c>
      <c r="G21" s="28">
        <f t="shared" si="0"/>
        <v>9050</v>
      </c>
      <c r="H21" t="s">
        <v>20</v>
      </c>
      <c r="I21" t="s">
        <v>145</v>
      </c>
    </row>
    <row r="22" spans="1:9">
      <c r="A22" s="26">
        <v>46080</v>
      </c>
      <c r="B22" t="s">
        <v>497</v>
      </c>
      <c r="C22" t="s">
        <v>169</v>
      </c>
      <c r="D22" t="s">
        <v>79</v>
      </c>
      <c r="E22">
        <v>4500</v>
      </c>
      <c r="G22" s="28">
        <f t="shared" si="0"/>
        <v>4550</v>
      </c>
      <c r="H22" t="s">
        <v>20</v>
      </c>
      <c r="I22" t="s">
        <v>145</v>
      </c>
    </row>
    <row r="23" spans="1:9">
      <c r="A23" s="26">
        <v>46080</v>
      </c>
      <c r="B23" t="s">
        <v>455</v>
      </c>
      <c r="C23" t="s">
        <v>169</v>
      </c>
      <c r="D23" t="s">
        <v>79</v>
      </c>
      <c r="E23">
        <v>4500</v>
      </c>
      <c r="G23" s="28">
        <f t="shared" si="0"/>
        <v>50</v>
      </c>
      <c r="H23" t="s">
        <v>20</v>
      </c>
      <c r="I23" t="s">
        <v>145</v>
      </c>
    </row>
    <row r="24" spans="1:9">
      <c r="A24" s="26">
        <v>46080</v>
      </c>
      <c r="B24" t="s">
        <v>578</v>
      </c>
      <c r="C24" t="s">
        <v>579</v>
      </c>
      <c r="F24">
        <v>8000</v>
      </c>
      <c r="G24" s="28">
        <f t="shared" si="0"/>
        <v>8050</v>
      </c>
      <c r="H24" t="s">
        <v>20</v>
      </c>
      <c r="I24" t="s">
        <v>146</v>
      </c>
    </row>
    <row r="25" spans="1:9">
      <c r="A25" s="26">
        <v>46080</v>
      </c>
      <c r="B25" t="s">
        <v>462</v>
      </c>
      <c r="C25" t="s">
        <v>169</v>
      </c>
      <c r="D25" t="s">
        <v>79</v>
      </c>
      <c r="E25">
        <v>4000</v>
      </c>
      <c r="G25" s="28">
        <f t="shared" si="0"/>
        <v>4050</v>
      </c>
      <c r="H25" t="s">
        <v>20</v>
      </c>
      <c r="I25" t="s">
        <v>146</v>
      </c>
    </row>
    <row r="26" spans="1:9">
      <c r="A26" s="26">
        <v>46080</v>
      </c>
      <c r="B26" t="s">
        <v>463</v>
      </c>
      <c r="C26" t="s">
        <v>169</v>
      </c>
      <c r="D26" t="s">
        <v>79</v>
      </c>
      <c r="E26">
        <v>4000</v>
      </c>
      <c r="G26" s="28">
        <f t="shared" si="0"/>
        <v>50</v>
      </c>
      <c r="H26" t="s">
        <v>20</v>
      </c>
      <c r="I26" t="s">
        <v>146</v>
      </c>
    </row>
    <row r="27" spans="1:9">
      <c r="A27" s="26">
        <v>46080</v>
      </c>
      <c r="B27" t="s">
        <v>578</v>
      </c>
      <c r="C27" t="s">
        <v>579</v>
      </c>
      <c r="F27">
        <v>125000</v>
      </c>
      <c r="G27" s="28">
        <f t="shared" si="0"/>
        <v>125050</v>
      </c>
      <c r="H27" t="s">
        <v>20</v>
      </c>
      <c r="I27" t="s">
        <v>155</v>
      </c>
    </row>
    <row r="28" spans="1:9">
      <c r="A28" s="26">
        <v>46080</v>
      </c>
      <c r="B28" t="s">
        <v>578</v>
      </c>
      <c r="C28" t="s">
        <v>579</v>
      </c>
      <c r="F28">
        <v>130000</v>
      </c>
      <c r="G28" s="28">
        <f t="shared" si="0"/>
        <v>255050</v>
      </c>
      <c r="H28" t="s">
        <v>20</v>
      </c>
      <c r="I28" t="s">
        <v>154</v>
      </c>
    </row>
    <row r="29" spans="1:9">
      <c r="A29" s="134">
        <v>46080</v>
      </c>
      <c r="B29" s="38" t="s">
        <v>578</v>
      </c>
      <c r="C29" s="55" t="s">
        <v>579</v>
      </c>
      <c r="D29" s="135"/>
      <c r="E29" s="38"/>
      <c r="F29" s="136">
        <v>5000</v>
      </c>
      <c r="G29">
        <f>G28+F29-E29</f>
        <v>260050</v>
      </c>
      <c r="H29" t="s">
        <v>20</v>
      </c>
      <c r="I29" s="38" t="s">
        <v>157</v>
      </c>
    </row>
    <row r="30" spans="1:5">
      <c r="A30" s="26"/>
      <c r="B30" s="38"/>
      <c r="E30" s="28"/>
    </row>
    <row r="31" spans="1:1">
      <c r="A31" s="26"/>
    </row>
    <row r="32" spans="1:5">
      <c r="A32" s="134"/>
      <c r="E32" s="28"/>
    </row>
    <row r="33" spans="1:7">
      <c r="A33" s="26"/>
      <c r="E33" s="28"/>
      <c r="G33" s="28"/>
    </row>
    <row r="34" spans="1:7">
      <c r="A34" s="26"/>
      <c r="G34" s="28"/>
    </row>
    <row r="35" spans="1:7">
      <c r="A35" s="26"/>
      <c r="E35" s="28"/>
      <c r="G35" s="28"/>
    </row>
    <row r="36" spans="1:7">
      <c r="A36" s="26"/>
      <c r="G36" s="28"/>
    </row>
    <row r="37" spans="1:7">
      <c r="A37" s="26"/>
      <c r="E37" s="28"/>
      <c r="G37" s="28"/>
    </row>
    <row r="38" spans="1:7">
      <c r="A38" s="26"/>
      <c r="G38" s="28"/>
    </row>
    <row r="39" spans="1:7">
      <c r="A39" s="26"/>
      <c r="E39" s="28"/>
      <c r="G39" s="28"/>
    </row>
    <row r="40" spans="1:7">
      <c r="A40" s="26"/>
      <c r="G40" s="28"/>
    </row>
    <row r="41" spans="1:7">
      <c r="A41" s="26"/>
      <c r="E41" s="28"/>
      <c r="G41" s="28"/>
    </row>
    <row r="42" spans="1:7">
      <c r="A42" s="26"/>
      <c r="G42" s="28"/>
    </row>
    <row r="43" spans="1:7">
      <c r="A43" s="26"/>
      <c r="E43" s="28"/>
      <c r="G43" s="28"/>
    </row>
    <row r="44" spans="1:7">
      <c r="A44" s="26"/>
      <c r="G44" s="28"/>
    </row>
    <row r="45" spans="1:7">
      <c r="A45" s="26"/>
      <c r="G45" s="28"/>
    </row>
    <row r="46" spans="1:7">
      <c r="A46" s="26"/>
      <c r="G46" s="28"/>
    </row>
    <row r="47" spans="1:7">
      <c r="A47" s="26"/>
      <c r="G47" s="28"/>
    </row>
    <row r="48" spans="1:7">
      <c r="A48" s="26"/>
      <c r="G48" s="28"/>
    </row>
    <row r="49" spans="1:7">
      <c r="A49" s="26"/>
      <c r="G49" s="28"/>
    </row>
    <row r="50" spans="1:7">
      <c r="A50" s="26"/>
      <c r="G50" s="28"/>
    </row>
    <row r="51" spans="1:7">
      <c r="A51" s="26"/>
      <c r="G51" s="28"/>
    </row>
    <row r="52" spans="1:7">
      <c r="A52" s="26"/>
      <c r="G52" s="28"/>
    </row>
    <row r="53" spans="1:7">
      <c r="A53" s="26"/>
      <c r="G53" s="28"/>
    </row>
    <row r="54" spans="1:7">
      <c r="A54" s="26"/>
      <c r="G54" s="28"/>
    </row>
    <row r="55" spans="1:7">
      <c r="A55" s="26"/>
      <c r="G55" s="28"/>
    </row>
    <row r="56" spans="1:7">
      <c r="A56" s="26"/>
      <c r="G56" s="28"/>
    </row>
    <row r="57" spans="1:7">
      <c r="A57" s="26"/>
      <c r="G57" s="28"/>
    </row>
    <row r="58" spans="1:7">
      <c r="A58" s="26"/>
      <c r="G58" s="28"/>
    </row>
    <row r="59" spans="1:7">
      <c r="A59" s="26"/>
      <c r="G59" s="28"/>
    </row>
    <row r="60" spans="1:7">
      <c r="A60" s="26"/>
      <c r="G60" s="28"/>
    </row>
    <row r="61" spans="1:7">
      <c r="A61" s="26"/>
      <c r="G61" s="28"/>
    </row>
    <row r="62" spans="1:7">
      <c r="A62" s="26"/>
      <c r="G62" s="28"/>
    </row>
    <row r="63" spans="1:7">
      <c r="A63" s="26"/>
      <c r="G63" s="28"/>
    </row>
    <row r="64" spans="1:7">
      <c r="A64" s="37"/>
      <c r="B64" s="38"/>
      <c r="C64" s="38"/>
      <c r="D64" s="135"/>
      <c r="G64" s="28"/>
    </row>
    <row r="65" spans="1:7">
      <c r="A65" s="37"/>
      <c r="B65" s="38"/>
      <c r="C65" s="38"/>
      <c r="D65" s="135"/>
      <c r="G65" s="28"/>
    </row>
    <row r="66" spans="1:7">
      <c r="A66" s="37"/>
      <c r="B66" s="38"/>
      <c r="C66" s="38"/>
      <c r="D66" s="135"/>
      <c r="E66" s="38"/>
      <c r="F66" s="136"/>
      <c r="G66" s="28"/>
    </row>
  </sheetData>
  <autoFilter xmlns:etc="http://www.wps.cn/officeDocument/2017/etCustomData" ref="A1:J66" etc:filterBottomFollowUsedRange="0">
    <sortState ref="A1:J66">
      <sortCondition ref="A1:A66"/>
    </sortState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topLeftCell="F1" workbookViewId="0">
      <selection activeCell="H9" sqref="H9"/>
    </sheetView>
  </sheetViews>
  <sheetFormatPr defaultColWidth="9.57272727272727" defaultRowHeight="14.5"/>
  <cols>
    <col min="1" max="16" width="14.4272727272727" customWidth="1"/>
  </cols>
  <sheetData>
    <row r="1" spans="1:16">
      <c r="A1" s="351"/>
      <c r="B1" s="351" t="s">
        <v>40</v>
      </c>
      <c r="C1" s="352"/>
      <c r="D1" s="353" t="s">
        <v>41</v>
      </c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400" t="s">
        <v>42</v>
      </c>
    </row>
    <row r="2" ht="43.5" spans="1:16">
      <c r="A2" s="355"/>
      <c r="B2" s="355"/>
      <c r="C2" s="356" t="s">
        <v>43</v>
      </c>
      <c r="D2" s="356" t="s">
        <v>44</v>
      </c>
      <c r="E2" s="357" t="s">
        <v>45</v>
      </c>
      <c r="F2" s="357" t="s">
        <v>46</v>
      </c>
      <c r="G2" s="357" t="s">
        <v>47</v>
      </c>
      <c r="H2" s="358" t="s">
        <v>48</v>
      </c>
      <c r="I2" s="357" t="s">
        <v>49</v>
      </c>
      <c r="J2" s="357" t="s">
        <v>50</v>
      </c>
      <c r="K2" s="357" t="s">
        <v>51</v>
      </c>
      <c r="L2" s="357" t="s">
        <v>52</v>
      </c>
      <c r="M2" s="357" t="s">
        <v>53</v>
      </c>
      <c r="N2" s="357" t="s">
        <v>54</v>
      </c>
      <c r="O2" s="357" t="s">
        <v>55</v>
      </c>
      <c r="P2" s="357" t="s">
        <v>56</v>
      </c>
    </row>
    <row r="3" spans="1:16">
      <c r="A3" s="359" t="s">
        <v>57</v>
      </c>
      <c r="B3" s="360" t="s">
        <v>9</v>
      </c>
      <c r="C3" s="361"/>
      <c r="D3" s="362"/>
      <c r="E3" s="363"/>
      <c r="F3" s="364"/>
      <c r="G3" s="364"/>
      <c r="H3" s="364"/>
      <c r="I3" s="364"/>
      <c r="J3" s="401"/>
      <c r="K3" s="364"/>
      <c r="L3" s="364"/>
      <c r="M3" s="364"/>
      <c r="N3" s="363"/>
      <c r="O3" s="363"/>
      <c r="P3" s="363"/>
    </row>
    <row r="4" spans="1:16">
      <c r="A4" s="359" t="s">
        <v>58</v>
      </c>
      <c r="B4" s="360"/>
      <c r="C4" s="365"/>
      <c r="D4" s="366"/>
      <c r="E4" s="367"/>
      <c r="F4" s="368"/>
      <c r="G4" s="369"/>
      <c r="H4" s="369"/>
      <c r="I4" s="368"/>
      <c r="J4" s="402"/>
      <c r="K4" s="368"/>
      <c r="L4" s="368"/>
      <c r="M4" s="368"/>
      <c r="N4" s="367"/>
      <c r="O4" s="367"/>
      <c r="P4" s="367"/>
    </row>
    <row r="5" ht="15.25" spans="1:16">
      <c r="A5" s="370" t="s">
        <v>59</v>
      </c>
      <c r="B5" s="371"/>
      <c r="C5" s="372"/>
      <c r="D5" s="373"/>
      <c r="E5" s="374"/>
      <c r="F5" s="375"/>
      <c r="G5" s="375"/>
      <c r="H5" s="375"/>
      <c r="I5" s="375"/>
      <c r="J5" s="403"/>
      <c r="K5" s="375"/>
      <c r="L5" s="375"/>
      <c r="M5" s="375"/>
      <c r="N5" s="374"/>
      <c r="O5" s="374"/>
      <c r="P5" s="374"/>
    </row>
    <row r="6" spans="1:16">
      <c r="A6" s="359" t="s">
        <v>57</v>
      </c>
      <c r="B6" s="376" t="s">
        <v>15</v>
      </c>
      <c r="C6" s="377"/>
      <c r="D6" s="378"/>
      <c r="E6" s="379"/>
      <c r="F6" s="379"/>
      <c r="G6" s="380"/>
      <c r="H6" s="379"/>
      <c r="I6" s="379"/>
      <c r="J6" s="404"/>
      <c r="K6" s="379"/>
      <c r="L6" s="379"/>
      <c r="M6" s="405"/>
      <c r="N6" s="405"/>
      <c r="O6" s="406"/>
      <c r="P6" s="405"/>
    </row>
    <row r="7" spans="1:16">
      <c r="A7" s="359" t="s">
        <v>58</v>
      </c>
      <c r="B7" s="381"/>
      <c r="C7" s="361"/>
      <c r="D7" s="362"/>
      <c r="E7" s="367"/>
      <c r="F7" s="368"/>
      <c r="G7" s="368"/>
      <c r="H7" s="368"/>
      <c r="I7" s="394"/>
      <c r="J7" s="407"/>
      <c r="K7" s="368"/>
      <c r="L7" s="368"/>
      <c r="M7" s="368"/>
      <c r="N7" s="368"/>
      <c r="O7" s="408"/>
      <c r="P7" s="368"/>
    </row>
    <row r="8" ht="15.25" spans="1:16">
      <c r="A8" s="370" t="s">
        <v>59</v>
      </c>
      <c r="B8" s="371"/>
      <c r="C8" s="372"/>
      <c r="D8" s="373"/>
      <c r="E8" s="374"/>
      <c r="F8" s="375"/>
      <c r="G8" s="375"/>
      <c r="H8" s="375"/>
      <c r="I8" s="409"/>
      <c r="J8" s="375"/>
      <c r="K8" s="375"/>
      <c r="L8" s="375"/>
      <c r="M8" s="375"/>
      <c r="N8" s="375"/>
      <c r="O8" s="375"/>
      <c r="P8" s="375"/>
    </row>
    <row r="9" spans="1:16">
      <c r="A9" s="359" t="s">
        <v>57</v>
      </c>
      <c r="B9" s="376" t="s">
        <v>16</v>
      </c>
      <c r="C9" s="377"/>
      <c r="D9" s="378"/>
      <c r="E9" s="379"/>
      <c r="F9" s="379"/>
      <c r="G9" s="379"/>
      <c r="H9" s="379"/>
      <c r="I9" s="379"/>
      <c r="J9" s="410"/>
      <c r="K9" s="379"/>
      <c r="L9" s="379"/>
      <c r="M9" s="379"/>
      <c r="N9" s="379"/>
      <c r="O9" s="411"/>
      <c r="P9" s="379"/>
    </row>
    <row r="10" spans="1:16">
      <c r="A10" s="359" t="s">
        <v>58</v>
      </c>
      <c r="B10" s="360" t="s">
        <v>60</v>
      </c>
      <c r="C10" s="365"/>
      <c r="D10" s="382"/>
      <c r="E10" s="367"/>
      <c r="F10" s="364"/>
      <c r="G10" s="364"/>
      <c r="H10" s="364"/>
      <c r="I10" s="368"/>
      <c r="J10" s="364"/>
      <c r="K10" s="364"/>
      <c r="L10" s="412"/>
      <c r="M10" s="364"/>
      <c r="N10" s="364"/>
      <c r="O10" s="413"/>
      <c r="P10" s="364"/>
    </row>
    <row r="11" ht="15.25" spans="1:16">
      <c r="A11" s="370" t="s">
        <v>59</v>
      </c>
      <c r="B11" s="371"/>
      <c r="C11" s="372"/>
      <c r="D11" s="383"/>
      <c r="E11" s="374"/>
      <c r="F11" s="384"/>
      <c r="G11" s="384"/>
      <c r="H11" s="384"/>
      <c r="I11" s="375"/>
      <c r="J11" s="414"/>
      <c r="K11" s="384"/>
      <c r="L11" s="384"/>
      <c r="M11" s="384"/>
      <c r="N11" s="384"/>
      <c r="O11" s="384"/>
      <c r="P11" s="384"/>
    </row>
    <row r="12" spans="1:16">
      <c r="A12" s="359" t="s">
        <v>57</v>
      </c>
      <c r="B12" s="385" t="s">
        <v>11</v>
      </c>
      <c r="C12" s="386"/>
      <c r="D12" s="387"/>
      <c r="E12" s="379"/>
      <c r="F12" s="379"/>
      <c r="G12" s="379"/>
      <c r="H12" s="379"/>
      <c r="I12" s="379"/>
      <c r="J12" s="379"/>
      <c r="K12" s="379"/>
      <c r="L12" s="380"/>
      <c r="M12" s="379"/>
      <c r="N12" s="379"/>
      <c r="O12" s="415"/>
      <c r="P12" s="379"/>
    </row>
    <row r="13" spans="1:16">
      <c r="A13" s="359" t="s">
        <v>58</v>
      </c>
      <c r="B13" s="388" t="s">
        <v>61</v>
      </c>
      <c r="C13" s="365"/>
      <c r="D13" s="382"/>
      <c r="E13" s="367"/>
      <c r="F13" s="364"/>
      <c r="G13" s="364"/>
      <c r="H13" s="364"/>
      <c r="I13" s="368"/>
      <c r="J13" s="364"/>
      <c r="K13" s="364"/>
      <c r="L13" s="412"/>
      <c r="M13" s="364"/>
      <c r="N13" s="364"/>
      <c r="O13" s="416"/>
      <c r="P13" s="364"/>
    </row>
    <row r="14" ht="15.25" spans="1:16">
      <c r="A14" s="370" t="s">
        <v>59</v>
      </c>
      <c r="B14" s="389"/>
      <c r="C14" s="372"/>
      <c r="D14" s="373"/>
      <c r="E14" s="374"/>
      <c r="F14" s="384"/>
      <c r="G14" s="384"/>
      <c r="H14" s="384"/>
      <c r="I14" s="375"/>
      <c r="J14" s="384"/>
      <c r="K14" s="384"/>
      <c r="L14" s="384"/>
      <c r="M14" s="384"/>
      <c r="N14" s="384"/>
      <c r="O14" s="384"/>
      <c r="P14" s="399"/>
    </row>
    <row r="15" spans="1:16">
      <c r="A15" s="359" t="s">
        <v>57</v>
      </c>
      <c r="B15" s="376" t="s">
        <v>62</v>
      </c>
      <c r="C15" s="377"/>
      <c r="D15" s="378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415"/>
      <c r="P15" s="379"/>
    </row>
    <row r="16" spans="1:16">
      <c r="A16" s="359" t="s">
        <v>58</v>
      </c>
      <c r="B16" s="381"/>
      <c r="C16" s="361"/>
      <c r="D16" s="362"/>
      <c r="E16" s="367"/>
      <c r="F16" s="364"/>
      <c r="G16" s="364"/>
      <c r="H16" s="364"/>
      <c r="I16" s="368"/>
      <c r="J16" s="364"/>
      <c r="K16" s="364"/>
      <c r="L16" s="364"/>
      <c r="M16" s="364"/>
      <c r="N16" s="364"/>
      <c r="O16" s="411"/>
      <c r="P16" s="364"/>
    </row>
    <row r="17" ht="15.25" spans="1:16">
      <c r="A17" s="370" t="s">
        <v>59</v>
      </c>
      <c r="B17" s="371"/>
      <c r="C17" s="372"/>
      <c r="D17" s="373"/>
      <c r="E17" s="374"/>
      <c r="F17" s="384"/>
      <c r="G17" s="384"/>
      <c r="H17" s="384"/>
      <c r="I17" s="375"/>
      <c r="J17" s="384"/>
      <c r="K17" s="384"/>
      <c r="L17" s="384"/>
      <c r="M17" s="384"/>
      <c r="N17" s="384"/>
      <c r="O17" s="417"/>
      <c r="P17" s="399"/>
    </row>
    <row r="18" spans="1:16">
      <c r="A18" s="359" t="s">
        <v>57</v>
      </c>
      <c r="B18" s="390" t="s">
        <v>23</v>
      </c>
      <c r="C18" s="386"/>
      <c r="D18" s="387"/>
      <c r="E18" s="391"/>
      <c r="F18" s="379"/>
      <c r="G18" s="379"/>
      <c r="H18" s="379"/>
      <c r="I18" s="379"/>
      <c r="J18" s="379"/>
      <c r="K18" s="379"/>
      <c r="L18" s="379"/>
      <c r="M18" s="379"/>
      <c r="N18" s="379"/>
      <c r="O18" s="411"/>
      <c r="P18" s="379"/>
    </row>
    <row r="19" spans="1:16">
      <c r="A19" s="359" t="s">
        <v>58</v>
      </c>
      <c r="B19" s="381"/>
      <c r="C19" s="365"/>
      <c r="D19" s="382"/>
      <c r="E19" s="367">
        <v>0</v>
      </c>
      <c r="F19" s="364"/>
      <c r="G19" s="364"/>
      <c r="H19" s="364"/>
      <c r="I19" s="368"/>
      <c r="J19" s="364"/>
      <c r="K19" s="364"/>
      <c r="L19" s="364"/>
      <c r="M19" s="364"/>
      <c r="N19" s="364"/>
      <c r="O19" s="418"/>
      <c r="P19" s="364"/>
    </row>
    <row r="20" ht="15.25" spans="1:16">
      <c r="A20" s="370" t="s">
        <v>59</v>
      </c>
      <c r="B20" s="371"/>
      <c r="C20" s="372"/>
      <c r="D20" s="373"/>
      <c r="E20" s="374">
        <f>D18+E18-E19</f>
        <v>0</v>
      </c>
      <c r="F20" s="384">
        <v>0</v>
      </c>
      <c r="G20" s="384">
        <f>F20+G18-G19</f>
        <v>0</v>
      </c>
      <c r="H20" s="384">
        <f>G20+H18-H19</f>
        <v>0</v>
      </c>
      <c r="I20" s="375">
        <f>+H20+I18-I19</f>
        <v>0</v>
      </c>
      <c r="J20" s="384">
        <f>+I20+J18-J19</f>
        <v>0</v>
      </c>
      <c r="K20" s="384">
        <f>+J20+K18-K19</f>
        <v>0</v>
      </c>
      <c r="L20" s="384"/>
      <c r="M20" s="384"/>
      <c r="N20" s="399"/>
      <c r="O20" s="417"/>
      <c r="P20" s="399"/>
    </row>
    <row r="21" spans="1:16">
      <c r="A21" s="359" t="s">
        <v>57</v>
      </c>
      <c r="B21" s="390" t="s">
        <v>20</v>
      </c>
      <c r="C21" s="392">
        <f>SUM(D21:P21)</f>
        <v>0</v>
      </c>
      <c r="D21" s="378"/>
      <c r="E21" s="393">
        <v>0</v>
      </c>
      <c r="F21" s="379"/>
      <c r="G21" s="379">
        <v>0</v>
      </c>
      <c r="H21" s="379">
        <v>0</v>
      </c>
      <c r="I21" s="419">
        <v>0</v>
      </c>
      <c r="J21" s="379"/>
      <c r="K21" s="379"/>
      <c r="L21" s="379"/>
      <c r="M21" s="379"/>
      <c r="N21" s="379"/>
      <c r="O21" s="420"/>
      <c r="P21" s="421"/>
    </row>
    <row r="22" spans="1:16">
      <c r="A22" s="359" t="s">
        <v>58</v>
      </c>
      <c r="B22" s="381"/>
      <c r="C22" s="361"/>
      <c r="D22" s="362"/>
      <c r="E22" s="394">
        <v>0</v>
      </c>
      <c r="F22" s="364">
        <v>0</v>
      </c>
      <c r="G22" s="379">
        <v>0</v>
      </c>
      <c r="H22" s="379">
        <v>0</v>
      </c>
      <c r="I22" s="407">
        <v>0</v>
      </c>
      <c r="J22" s="364"/>
      <c r="K22" s="364"/>
      <c r="L22" s="364"/>
      <c r="M22" s="364"/>
      <c r="N22" s="364"/>
      <c r="O22" s="418"/>
      <c r="P22" s="364"/>
    </row>
    <row r="23" ht="15.25" spans="1:16">
      <c r="A23" s="370" t="s">
        <v>59</v>
      </c>
      <c r="B23" s="371"/>
      <c r="C23" s="372"/>
      <c r="D23" s="373"/>
      <c r="E23" s="374">
        <f>E21-E22</f>
        <v>0</v>
      </c>
      <c r="F23" s="384">
        <f>E23+F21-F22</f>
        <v>0</v>
      </c>
      <c r="G23" s="379">
        <v>0</v>
      </c>
      <c r="H23" s="384"/>
      <c r="I23" s="375">
        <v>0</v>
      </c>
      <c r="J23" s="384"/>
      <c r="K23" s="384"/>
      <c r="L23" s="384"/>
      <c r="M23" s="384"/>
      <c r="N23" s="399"/>
      <c r="O23" s="417"/>
      <c r="P23" s="399"/>
    </row>
    <row r="24" spans="1:16">
      <c r="A24" s="359" t="s">
        <v>57</v>
      </c>
      <c r="B24" s="376" t="s">
        <v>17</v>
      </c>
      <c r="C24" s="377"/>
      <c r="D24" s="378"/>
      <c r="E24" s="379">
        <v>0</v>
      </c>
      <c r="F24" s="379">
        <v>0</v>
      </c>
      <c r="G24" s="379">
        <v>0</v>
      </c>
      <c r="H24" s="379"/>
      <c r="I24" s="379"/>
      <c r="J24" s="379"/>
      <c r="K24" s="379"/>
      <c r="L24" s="379"/>
      <c r="M24" s="379"/>
      <c r="N24" s="379"/>
      <c r="O24" s="411"/>
      <c r="P24" s="379"/>
    </row>
    <row r="25" spans="1:16">
      <c r="A25" s="359" t="s">
        <v>58</v>
      </c>
      <c r="B25" s="196"/>
      <c r="C25" s="194"/>
      <c r="D25" s="395"/>
      <c r="E25" s="364">
        <v>0</v>
      </c>
      <c r="F25" s="364">
        <v>0</v>
      </c>
      <c r="G25" s="379">
        <v>0</v>
      </c>
      <c r="H25" s="364"/>
      <c r="I25" s="422"/>
      <c r="J25" s="364"/>
      <c r="K25" s="364"/>
      <c r="L25" s="364"/>
      <c r="M25" s="364"/>
      <c r="N25" s="364"/>
      <c r="O25" s="418"/>
      <c r="P25" s="364"/>
    </row>
    <row r="26" ht="15.25" spans="1:16">
      <c r="A26" s="370" t="s">
        <v>59</v>
      </c>
      <c r="B26" s="396"/>
      <c r="C26" s="397"/>
      <c r="D26" s="398"/>
      <c r="E26" s="399">
        <f>E24-E25</f>
        <v>0</v>
      </c>
      <c r="F26" s="384">
        <f>E26+F24-F25</f>
        <v>0</v>
      </c>
      <c r="G26" s="379">
        <v>0</v>
      </c>
      <c r="H26" s="384">
        <f>G26+H24-H25</f>
        <v>0</v>
      </c>
      <c r="I26" s="384"/>
      <c r="J26" s="384"/>
      <c r="K26" s="384"/>
      <c r="L26" s="384"/>
      <c r="M26" s="384">
        <f t="shared" ref="M26:O26" si="0">+L26+M24-M25</f>
        <v>0</v>
      </c>
      <c r="N26" s="384">
        <f t="shared" si="0"/>
        <v>0</v>
      </c>
      <c r="O26" s="384">
        <f t="shared" si="0"/>
        <v>0</v>
      </c>
      <c r="P26" s="399"/>
    </row>
    <row r="27" spans="1:16">
      <c r="A27" s="359" t="s">
        <v>57</v>
      </c>
      <c r="B27" s="376" t="s">
        <v>18</v>
      </c>
      <c r="C27" s="377">
        <f>SUM(D27:P27)</f>
        <v>0</v>
      </c>
      <c r="D27" s="378"/>
      <c r="E27" s="379">
        <v>0</v>
      </c>
      <c r="F27" s="379"/>
      <c r="G27" s="379"/>
      <c r="H27" s="379">
        <v>0</v>
      </c>
      <c r="I27" s="379">
        <v>0</v>
      </c>
      <c r="J27" s="379">
        <v>0</v>
      </c>
      <c r="K27" s="379"/>
      <c r="L27" s="379"/>
      <c r="M27" s="379"/>
      <c r="N27" s="379"/>
      <c r="O27" s="411"/>
      <c r="P27" s="379"/>
    </row>
    <row r="28" spans="1:16">
      <c r="A28" s="359" t="s">
        <v>58</v>
      </c>
      <c r="B28" s="196"/>
      <c r="C28" s="194"/>
      <c r="D28" s="395"/>
      <c r="E28" s="364">
        <v>0</v>
      </c>
      <c r="F28" s="364"/>
      <c r="G28" s="364"/>
      <c r="H28" s="363">
        <v>0</v>
      </c>
      <c r="I28" s="364">
        <v>0</v>
      </c>
      <c r="J28" s="364"/>
      <c r="K28" s="364"/>
      <c r="L28" s="364"/>
      <c r="M28" s="364"/>
      <c r="N28" s="364"/>
      <c r="O28" s="418"/>
      <c r="P28" s="364"/>
    </row>
    <row r="29" ht="15.25" spans="1:16">
      <c r="A29" s="370" t="s">
        <v>59</v>
      </c>
      <c r="B29" s="396"/>
      <c r="C29" s="397"/>
      <c r="D29" s="398"/>
      <c r="E29" s="399">
        <f>E27-E28</f>
        <v>0</v>
      </c>
      <c r="F29" s="399">
        <f t="shared" ref="F29:K29" si="1">E29+F27-F28</f>
        <v>0</v>
      </c>
      <c r="G29" s="399">
        <f t="shared" si="1"/>
        <v>0</v>
      </c>
      <c r="H29" s="399">
        <f t="shared" si="1"/>
        <v>0</v>
      </c>
      <c r="I29" s="399">
        <f t="shared" si="1"/>
        <v>0</v>
      </c>
      <c r="J29" s="399">
        <f t="shared" si="1"/>
        <v>0</v>
      </c>
      <c r="K29" s="399">
        <f t="shared" si="1"/>
        <v>0</v>
      </c>
      <c r="L29" s="399"/>
      <c r="M29" s="399"/>
      <c r="N29" s="399"/>
      <c r="O29" s="417"/>
      <c r="P29" s="399"/>
    </row>
    <row r="30" spans="1:16">
      <c r="A30" s="359" t="s">
        <v>57</v>
      </c>
      <c r="B30" s="376" t="s">
        <v>22</v>
      </c>
      <c r="C30" s="377"/>
      <c r="D30" s="378"/>
      <c r="E30" s="379">
        <v>0</v>
      </c>
      <c r="F30" s="379"/>
      <c r="G30" s="379"/>
      <c r="H30" s="379">
        <v>0</v>
      </c>
      <c r="I30" s="379">
        <v>0</v>
      </c>
      <c r="J30" s="379"/>
      <c r="K30" s="379"/>
      <c r="L30" s="379"/>
      <c r="M30" s="379"/>
      <c r="N30" s="379"/>
      <c r="O30" s="411"/>
      <c r="P30" s="379"/>
    </row>
    <row r="31" spans="1:16">
      <c r="A31" s="359" t="s">
        <v>58</v>
      </c>
      <c r="B31" s="196"/>
      <c r="C31" s="194"/>
      <c r="D31" s="395"/>
      <c r="E31" s="364">
        <v>0</v>
      </c>
      <c r="F31" s="364">
        <v>0</v>
      </c>
      <c r="G31" s="364"/>
      <c r="H31" s="363">
        <v>0</v>
      </c>
      <c r="I31" s="364">
        <v>0</v>
      </c>
      <c r="J31" s="364"/>
      <c r="K31" s="364"/>
      <c r="L31" s="364"/>
      <c r="M31" s="364"/>
      <c r="N31" s="364"/>
      <c r="O31" s="418"/>
      <c r="P31" s="364"/>
    </row>
    <row r="32" ht="15.25" spans="1:16">
      <c r="A32" s="370" t="s">
        <v>59</v>
      </c>
      <c r="B32" s="396"/>
      <c r="C32" s="397"/>
      <c r="D32" s="398"/>
      <c r="E32" s="399">
        <f>E30-E31</f>
        <v>0</v>
      </c>
      <c r="F32" s="399">
        <f>E32+F30-F31</f>
        <v>0</v>
      </c>
      <c r="G32" s="399">
        <f>F32+G30-G31</f>
        <v>0</v>
      </c>
      <c r="H32" s="399">
        <f>G32+H30-H31</f>
        <v>0</v>
      </c>
      <c r="I32" s="399">
        <f>H32+I30-I31</f>
        <v>0</v>
      </c>
      <c r="J32" s="399"/>
      <c r="K32" s="399">
        <f>J32+K30-K31</f>
        <v>0</v>
      </c>
      <c r="L32" s="399">
        <f>K32+L30-L31</f>
        <v>0</v>
      </c>
      <c r="M32" s="399">
        <f>L32+M30-M31</f>
        <v>0</v>
      </c>
      <c r="N32" s="399"/>
      <c r="O32" s="417"/>
      <c r="P32" s="399"/>
    </row>
  </sheetData>
  <mergeCells count="3">
    <mergeCell ref="D1:O1"/>
    <mergeCell ref="A1:A2"/>
    <mergeCell ref="B1:B2"/>
  </mergeCell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K85"/>
  <sheetViews>
    <sheetView topLeftCell="A58" workbookViewId="0">
      <selection activeCell="H4" sqref="H4:I71"/>
    </sheetView>
  </sheetViews>
  <sheetFormatPr defaultColWidth="11.4272727272727" defaultRowHeight="14.5"/>
  <cols>
    <col min="1" max="1" width="14.7090909090909" style="2" customWidth="1"/>
    <col min="2" max="2" width="50.8545454545455" customWidth="1"/>
    <col min="3" max="3" width="18" customWidth="1"/>
    <col min="4" max="4" width="18.2818181818182" customWidth="1"/>
    <col min="5" max="5" width="14.2818181818182" customWidth="1"/>
    <col min="6" max="6" width="13.5727272727273" customWidth="1"/>
    <col min="7" max="7" width="13.1363636363636" customWidth="1"/>
    <col min="8" max="8" width="15.7090909090909" customWidth="1"/>
    <col min="9" max="9" width="15.1363636363636" customWidth="1"/>
    <col min="10" max="10" width="76.4272727272727" customWidth="1"/>
  </cols>
  <sheetData>
    <row r="1" spans="1:11">
      <c r="A1" s="2" t="s">
        <v>606</v>
      </c>
      <c r="B1" s="118" t="s">
        <v>179</v>
      </c>
      <c r="C1" s="118" t="s">
        <v>572</v>
      </c>
      <c r="D1" s="118" t="s">
        <v>573</v>
      </c>
      <c r="E1" s="119" t="s">
        <v>574</v>
      </c>
      <c r="F1" s="119" t="s">
        <v>607</v>
      </c>
      <c r="G1" s="119" t="s">
        <v>576</v>
      </c>
      <c r="H1" s="118" t="s">
        <v>0</v>
      </c>
      <c r="I1" s="118" t="s">
        <v>67</v>
      </c>
      <c r="J1" s="133" t="s">
        <v>577</v>
      </c>
      <c r="K1" s="2"/>
    </row>
    <row r="2" spans="1:11">
      <c r="A2" s="26">
        <v>46054</v>
      </c>
      <c r="B2" s="147" t="s">
        <v>608</v>
      </c>
      <c r="C2" s="147"/>
      <c r="D2" s="147"/>
      <c r="E2" s="148"/>
      <c r="F2" s="148"/>
      <c r="G2" s="148">
        <v>-84625</v>
      </c>
      <c r="H2" s="147"/>
      <c r="I2" s="147"/>
      <c r="J2" s="149"/>
      <c r="K2" s="2"/>
    </row>
    <row r="3" spans="1:9">
      <c r="A3" s="26">
        <v>46058</v>
      </c>
      <c r="B3" t="s">
        <v>609</v>
      </c>
      <c r="C3" t="s">
        <v>579</v>
      </c>
      <c r="F3">
        <v>10000</v>
      </c>
      <c r="G3" s="28">
        <f>G2+F3-E3</f>
        <v>-74625</v>
      </c>
      <c r="H3" t="s">
        <v>17</v>
      </c>
      <c r="I3" s="38" t="s">
        <v>90</v>
      </c>
    </row>
    <row r="4" spans="1:9">
      <c r="A4" s="26">
        <v>46058</v>
      </c>
      <c r="B4" t="s">
        <v>232</v>
      </c>
      <c r="C4" t="s">
        <v>169</v>
      </c>
      <c r="D4" t="s">
        <v>79</v>
      </c>
      <c r="E4">
        <v>4000</v>
      </c>
      <c r="G4" s="28">
        <f t="shared" ref="G4:G67" si="0">G3+F4-E4</f>
        <v>-78625</v>
      </c>
      <c r="H4" t="s">
        <v>17</v>
      </c>
      <c r="I4" s="38" t="s">
        <v>90</v>
      </c>
    </row>
    <row r="5" spans="1:9">
      <c r="A5" s="26">
        <v>46058</v>
      </c>
      <c r="B5" t="s">
        <v>233</v>
      </c>
      <c r="C5" t="s">
        <v>169</v>
      </c>
      <c r="D5" t="s">
        <v>79</v>
      </c>
      <c r="E5">
        <v>4000</v>
      </c>
      <c r="G5" s="28">
        <f t="shared" si="0"/>
        <v>-82625</v>
      </c>
      <c r="H5" t="s">
        <v>17</v>
      </c>
      <c r="I5" s="38" t="s">
        <v>90</v>
      </c>
    </row>
    <row r="6" spans="1:9">
      <c r="A6" s="26">
        <v>46058</v>
      </c>
      <c r="B6" t="s">
        <v>610</v>
      </c>
      <c r="C6" t="s">
        <v>175</v>
      </c>
      <c r="D6" t="s">
        <v>79</v>
      </c>
      <c r="E6">
        <v>2000</v>
      </c>
      <c r="G6" s="28">
        <f t="shared" si="0"/>
        <v>-84625</v>
      </c>
      <c r="H6" t="s">
        <v>17</v>
      </c>
      <c r="I6" s="38" t="s">
        <v>90</v>
      </c>
    </row>
    <row r="7" spans="1:9">
      <c r="A7" s="26">
        <v>46059</v>
      </c>
      <c r="B7" t="s">
        <v>611</v>
      </c>
      <c r="C7" t="s">
        <v>579</v>
      </c>
      <c r="F7">
        <v>10000</v>
      </c>
      <c r="G7" s="28">
        <f t="shared" si="0"/>
        <v>-74625</v>
      </c>
      <c r="H7" t="s">
        <v>17</v>
      </c>
      <c r="I7" s="38" t="s">
        <v>97</v>
      </c>
    </row>
    <row r="8" spans="1:9">
      <c r="A8" s="26">
        <v>46059</v>
      </c>
      <c r="B8" t="s">
        <v>254</v>
      </c>
      <c r="C8" t="s">
        <v>169</v>
      </c>
      <c r="D8" t="s">
        <v>79</v>
      </c>
      <c r="E8">
        <v>4000</v>
      </c>
      <c r="G8" s="28">
        <f t="shared" si="0"/>
        <v>-78625</v>
      </c>
      <c r="H8" t="s">
        <v>17</v>
      </c>
      <c r="I8" s="38" t="s">
        <v>97</v>
      </c>
    </row>
    <row r="9" spans="1:9">
      <c r="A9" s="26">
        <v>46059</v>
      </c>
      <c r="B9" t="s">
        <v>255</v>
      </c>
      <c r="C9" t="s">
        <v>169</v>
      </c>
      <c r="D9" t="s">
        <v>79</v>
      </c>
      <c r="E9">
        <v>4000</v>
      </c>
      <c r="G9" s="28">
        <f t="shared" si="0"/>
        <v>-82625</v>
      </c>
      <c r="H9" t="s">
        <v>17</v>
      </c>
      <c r="I9" s="38" t="s">
        <v>97</v>
      </c>
    </row>
    <row r="10" spans="1:9">
      <c r="A10" s="26">
        <v>46059</v>
      </c>
      <c r="B10" t="s">
        <v>612</v>
      </c>
      <c r="C10" t="s">
        <v>175</v>
      </c>
      <c r="D10" t="s">
        <v>79</v>
      </c>
      <c r="E10">
        <v>2000</v>
      </c>
      <c r="G10" s="28">
        <f t="shared" si="0"/>
        <v>-84625</v>
      </c>
      <c r="H10" t="s">
        <v>17</v>
      </c>
      <c r="I10" s="38" t="s">
        <v>97</v>
      </c>
    </row>
    <row r="11" spans="1:9">
      <c r="A11" s="26">
        <v>46063</v>
      </c>
      <c r="B11" t="s">
        <v>613</v>
      </c>
      <c r="C11" t="s">
        <v>579</v>
      </c>
      <c r="F11">
        <v>90000</v>
      </c>
      <c r="G11" s="28">
        <f t="shared" si="0"/>
        <v>5375</v>
      </c>
      <c r="H11" t="s">
        <v>17</v>
      </c>
      <c r="I11" s="38" t="s">
        <v>100</v>
      </c>
    </row>
    <row r="12" spans="1:9">
      <c r="A12" s="26">
        <v>46063</v>
      </c>
      <c r="B12" t="s">
        <v>286</v>
      </c>
      <c r="C12" t="s">
        <v>169</v>
      </c>
      <c r="D12" t="s">
        <v>79</v>
      </c>
      <c r="E12">
        <v>8000</v>
      </c>
      <c r="G12" s="28">
        <f t="shared" si="0"/>
        <v>-2625</v>
      </c>
      <c r="H12" t="s">
        <v>17</v>
      </c>
      <c r="I12" s="38" t="s">
        <v>100</v>
      </c>
    </row>
    <row r="13" spans="1:9">
      <c r="A13" s="26">
        <v>46063</v>
      </c>
      <c r="B13" t="s">
        <v>287</v>
      </c>
      <c r="C13" t="s">
        <v>169</v>
      </c>
      <c r="D13" t="s">
        <v>79</v>
      </c>
      <c r="E13">
        <v>10000</v>
      </c>
      <c r="G13" s="28">
        <f t="shared" si="0"/>
        <v>-12625</v>
      </c>
      <c r="H13" t="s">
        <v>17</v>
      </c>
      <c r="I13" s="38" t="s">
        <v>100</v>
      </c>
    </row>
    <row r="14" spans="1:9">
      <c r="A14" s="26">
        <v>46063</v>
      </c>
      <c r="B14" t="s">
        <v>288</v>
      </c>
      <c r="C14" t="s">
        <v>169</v>
      </c>
      <c r="D14" t="s">
        <v>79</v>
      </c>
      <c r="E14">
        <v>1000</v>
      </c>
      <c r="G14" s="28">
        <f t="shared" si="0"/>
        <v>-13625</v>
      </c>
      <c r="H14" t="s">
        <v>17</v>
      </c>
      <c r="I14" s="38" t="s">
        <v>100</v>
      </c>
    </row>
    <row r="15" spans="1:9">
      <c r="A15" s="26">
        <v>46063</v>
      </c>
      <c r="B15" t="s">
        <v>289</v>
      </c>
      <c r="C15" t="s">
        <v>169</v>
      </c>
      <c r="D15" t="s">
        <v>79</v>
      </c>
      <c r="E15">
        <v>300</v>
      </c>
      <c r="G15" s="28">
        <f t="shared" si="0"/>
        <v>-13925</v>
      </c>
      <c r="H15" t="s">
        <v>17</v>
      </c>
      <c r="I15" s="38" t="s">
        <v>100</v>
      </c>
    </row>
    <row r="16" spans="1:9">
      <c r="A16" s="26">
        <v>46063</v>
      </c>
      <c r="B16" t="s">
        <v>290</v>
      </c>
      <c r="C16" t="s">
        <v>169</v>
      </c>
      <c r="D16" t="s">
        <v>79</v>
      </c>
      <c r="E16">
        <v>300</v>
      </c>
      <c r="G16" s="28">
        <f t="shared" si="0"/>
        <v>-14225</v>
      </c>
      <c r="H16" t="s">
        <v>17</v>
      </c>
      <c r="I16" s="38" t="s">
        <v>100</v>
      </c>
    </row>
    <row r="17" spans="1:9">
      <c r="A17" s="26">
        <v>46063</v>
      </c>
      <c r="B17" t="s">
        <v>291</v>
      </c>
      <c r="C17" t="s">
        <v>585</v>
      </c>
      <c r="D17" t="s">
        <v>79</v>
      </c>
      <c r="E17">
        <v>13000</v>
      </c>
      <c r="G17" s="28">
        <f t="shared" si="0"/>
        <v>-27225</v>
      </c>
      <c r="H17" t="s">
        <v>17</v>
      </c>
      <c r="I17" s="38" t="s">
        <v>100</v>
      </c>
    </row>
    <row r="18" spans="1:9">
      <c r="A18" s="26">
        <v>46063</v>
      </c>
      <c r="B18" t="s">
        <v>317</v>
      </c>
      <c r="C18" t="s">
        <v>585</v>
      </c>
      <c r="D18" t="s">
        <v>79</v>
      </c>
      <c r="E18">
        <v>5000</v>
      </c>
      <c r="G18" s="28">
        <f t="shared" si="0"/>
        <v>-32225</v>
      </c>
      <c r="H18" t="s">
        <v>17</v>
      </c>
      <c r="I18" s="38" t="s">
        <v>100</v>
      </c>
    </row>
    <row r="19" spans="1:9">
      <c r="A19" s="26">
        <v>46064</v>
      </c>
      <c r="B19" t="s">
        <v>315</v>
      </c>
      <c r="C19" t="s">
        <v>169</v>
      </c>
      <c r="D19" t="s">
        <v>79</v>
      </c>
      <c r="E19">
        <v>300</v>
      </c>
      <c r="G19" s="28">
        <f t="shared" si="0"/>
        <v>-32525</v>
      </c>
      <c r="H19" t="s">
        <v>17</v>
      </c>
      <c r="I19" s="38" t="s">
        <v>100</v>
      </c>
    </row>
    <row r="20" spans="1:9">
      <c r="A20" s="26">
        <v>46064</v>
      </c>
      <c r="B20" t="s">
        <v>316</v>
      </c>
      <c r="C20" t="s">
        <v>169</v>
      </c>
      <c r="D20" t="s">
        <v>79</v>
      </c>
      <c r="E20">
        <v>300</v>
      </c>
      <c r="G20" s="28">
        <f t="shared" si="0"/>
        <v>-32825</v>
      </c>
      <c r="H20" t="s">
        <v>17</v>
      </c>
      <c r="I20" s="38" t="s">
        <v>100</v>
      </c>
    </row>
    <row r="21" spans="1:9">
      <c r="A21" s="26">
        <v>46064</v>
      </c>
      <c r="B21" t="s">
        <v>315</v>
      </c>
      <c r="C21" t="s">
        <v>169</v>
      </c>
      <c r="D21" t="s">
        <v>79</v>
      </c>
      <c r="E21">
        <v>300</v>
      </c>
      <c r="G21" s="28">
        <f t="shared" si="0"/>
        <v>-33125</v>
      </c>
      <c r="H21" t="s">
        <v>17</v>
      </c>
      <c r="I21" s="38" t="s">
        <v>100</v>
      </c>
    </row>
    <row r="22" spans="1:9">
      <c r="A22" s="26">
        <v>46064</v>
      </c>
      <c r="B22" t="s">
        <v>316</v>
      </c>
      <c r="C22" t="s">
        <v>169</v>
      </c>
      <c r="D22" t="s">
        <v>79</v>
      </c>
      <c r="E22">
        <v>300</v>
      </c>
      <c r="G22" s="28">
        <f t="shared" si="0"/>
        <v>-33425</v>
      </c>
      <c r="H22" t="s">
        <v>17</v>
      </c>
      <c r="I22" s="38" t="s">
        <v>100</v>
      </c>
    </row>
    <row r="23" spans="1:9">
      <c r="A23" s="26">
        <v>46064</v>
      </c>
      <c r="B23" t="s">
        <v>289</v>
      </c>
      <c r="C23" t="s">
        <v>169</v>
      </c>
      <c r="D23" t="s">
        <v>79</v>
      </c>
      <c r="E23">
        <v>500</v>
      </c>
      <c r="G23" s="28">
        <f t="shared" si="0"/>
        <v>-33925</v>
      </c>
      <c r="H23" t="s">
        <v>17</v>
      </c>
      <c r="I23" s="38" t="s">
        <v>100</v>
      </c>
    </row>
    <row r="24" spans="1:9">
      <c r="A24" s="26">
        <v>46064</v>
      </c>
      <c r="B24" t="s">
        <v>290</v>
      </c>
      <c r="C24" t="s">
        <v>169</v>
      </c>
      <c r="D24" t="s">
        <v>79</v>
      </c>
      <c r="E24">
        <v>500</v>
      </c>
      <c r="G24" s="28">
        <f t="shared" si="0"/>
        <v>-34425</v>
      </c>
      <c r="H24" t="s">
        <v>17</v>
      </c>
      <c r="I24" s="38" t="s">
        <v>100</v>
      </c>
    </row>
    <row r="25" spans="1:9">
      <c r="A25" s="26">
        <v>46064</v>
      </c>
      <c r="B25" t="s">
        <v>291</v>
      </c>
      <c r="C25" t="s">
        <v>585</v>
      </c>
      <c r="D25" t="s">
        <v>79</v>
      </c>
      <c r="E25">
        <v>13000</v>
      </c>
      <c r="G25" s="28">
        <f t="shared" si="0"/>
        <v>-47425</v>
      </c>
      <c r="H25" t="s">
        <v>17</v>
      </c>
      <c r="I25" s="38" t="s">
        <v>100</v>
      </c>
    </row>
    <row r="26" spans="1:9">
      <c r="A26" s="26">
        <v>46064</v>
      </c>
      <c r="B26" t="s">
        <v>317</v>
      </c>
      <c r="C26" t="s">
        <v>585</v>
      </c>
      <c r="D26" t="s">
        <v>79</v>
      </c>
      <c r="E26">
        <v>5000</v>
      </c>
      <c r="G26" s="28">
        <f t="shared" si="0"/>
        <v>-52425</v>
      </c>
      <c r="H26" t="s">
        <v>17</v>
      </c>
      <c r="I26" s="38" t="s">
        <v>100</v>
      </c>
    </row>
    <row r="27" spans="1:9">
      <c r="A27" s="26">
        <v>46064</v>
      </c>
      <c r="B27" t="s">
        <v>614</v>
      </c>
      <c r="C27" t="s">
        <v>175</v>
      </c>
      <c r="D27" t="s">
        <v>79</v>
      </c>
      <c r="E27">
        <v>5000</v>
      </c>
      <c r="G27" s="28">
        <f t="shared" si="0"/>
        <v>-57425</v>
      </c>
      <c r="H27" t="s">
        <v>17</v>
      </c>
      <c r="I27" s="38" t="s">
        <v>100</v>
      </c>
    </row>
    <row r="28" spans="1:9">
      <c r="A28" s="26">
        <v>46064</v>
      </c>
      <c r="B28" t="s">
        <v>615</v>
      </c>
      <c r="C28" t="s">
        <v>169</v>
      </c>
      <c r="D28" t="s">
        <v>79</v>
      </c>
      <c r="E28">
        <v>3500</v>
      </c>
      <c r="G28" s="28">
        <f t="shared" si="0"/>
        <v>-60925</v>
      </c>
      <c r="H28" t="s">
        <v>17</v>
      </c>
      <c r="I28" s="38" t="s">
        <v>100</v>
      </c>
    </row>
    <row r="29" spans="1:9">
      <c r="A29" s="26">
        <v>46065</v>
      </c>
      <c r="B29" t="s">
        <v>336</v>
      </c>
      <c r="C29" t="s">
        <v>169</v>
      </c>
      <c r="D29" t="s">
        <v>79</v>
      </c>
      <c r="E29">
        <v>1000</v>
      </c>
      <c r="G29" s="28">
        <f t="shared" si="0"/>
        <v>-61925</v>
      </c>
      <c r="H29" t="s">
        <v>17</v>
      </c>
      <c r="I29" s="38" t="s">
        <v>100</v>
      </c>
    </row>
    <row r="30" spans="1:9">
      <c r="A30" s="26">
        <v>46065</v>
      </c>
      <c r="B30" t="s">
        <v>337</v>
      </c>
      <c r="C30" t="s">
        <v>169</v>
      </c>
      <c r="D30" t="s">
        <v>79</v>
      </c>
      <c r="E30">
        <v>10000</v>
      </c>
      <c r="G30" s="28">
        <f t="shared" si="0"/>
        <v>-71925</v>
      </c>
      <c r="H30" t="s">
        <v>17</v>
      </c>
      <c r="I30" s="38" t="s">
        <v>100</v>
      </c>
    </row>
    <row r="31" spans="1:9">
      <c r="A31" s="26">
        <v>46065</v>
      </c>
      <c r="B31" t="s">
        <v>338</v>
      </c>
      <c r="C31" t="s">
        <v>169</v>
      </c>
      <c r="D31" t="s">
        <v>79</v>
      </c>
      <c r="E31">
        <v>8000</v>
      </c>
      <c r="G31" s="28">
        <f t="shared" si="0"/>
        <v>-79925</v>
      </c>
      <c r="H31" t="s">
        <v>17</v>
      </c>
      <c r="I31" s="38" t="s">
        <v>100</v>
      </c>
    </row>
    <row r="32" spans="1:9">
      <c r="A32" s="26">
        <v>46065</v>
      </c>
      <c r="B32" t="s">
        <v>317</v>
      </c>
      <c r="C32" t="s">
        <v>585</v>
      </c>
      <c r="D32" t="s">
        <v>79</v>
      </c>
      <c r="E32">
        <v>5000</v>
      </c>
      <c r="G32" s="28">
        <f t="shared" si="0"/>
        <v>-84925</v>
      </c>
      <c r="H32" t="s">
        <v>17</v>
      </c>
      <c r="I32" s="38" t="s">
        <v>100</v>
      </c>
    </row>
    <row r="33" spans="1:9">
      <c r="A33" s="26">
        <v>46069</v>
      </c>
      <c r="B33" t="s">
        <v>616</v>
      </c>
      <c r="C33" t="s">
        <v>579</v>
      </c>
      <c r="F33">
        <v>105000</v>
      </c>
      <c r="G33" s="28">
        <f t="shared" si="0"/>
        <v>20075</v>
      </c>
      <c r="H33" t="s">
        <v>17</v>
      </c>
      <c r="I33" s="38" t="s">
        <v>113</v>
      </c>
    </row>
    <row r="34" spans="1:9">
      <c r="A34" s="26">
        <v>46070</v>
      </c>
      <c r="B34" t="s">
        <v>365</v>
      </c>
      <c r="C34" t="s">
        <v>169</v>
      </c>
      <c r="D34" t="s">
        <v>79</v>
      </c>
      <c r="E34">
        <v>8000</v>
      </c>
      <c r="G34" s="28">
        <f t="shared" si="0"/>
        <v>12075</v>
      </c>
      <c r="H34" t="s">
        <v>17</v>
      </c>
      <c r="I34" s="38" t="s">
        <v>113</v>
      </c>
    </row>
    <row r="35" spans="1:9">
      <c r="A35" s="26">
        <v>46070</v>
      </c>
      <c r="B35" t="s">
        <v>366</v>
      </c>
      <c r="C35" t="s">
        <v>167</v>
      </c>
      <c r="D35" t="s">
        <v>79</v>
      </c>
      <c r="E35">
        <v>6600</v>
      </c>
      <c r="G35" s="28">
        <f t="shared" si="0"/>
        <v>5475</v>
      </c>
      <c r="H35" t="s">
        <v>17</v>
      </c>
      <c r="I35" s="38" t="s">
        <v>113</v>
      </c>
    </row>
    <row r="36" spans="1:9">
      <c r="A36" s="26">
        <v>46070</v>
      </c>
      <c r="B36" t="s">
        <v>367</v>
      </c>
      <c r="C36" t="s">
        <v>169</v>
      </c>
      <c r="D36" t="s">
        <v>79</v>
      </c>
      <c r="E36">
        <v>500</v>
      </c>
      <c r="G36" s="28">
        <f t="shared" si="0"/>
        <v>4975</v>
      </c>
      <c r="H36" t="s">
        <v>17</v>
      </c>
      <c r="I36" s="38" t="s">
        <v>113</v>
      </c>
    </row>
    <row r="37" spans="1:9">
      <c r="A37" s="26">
        <v>46070</v>
      </c>
      <c r="B37" t="s">
        <v>368</v>
      </c>
      <c r="C37" t="s">
        <v>169</v>
      </c>
      <c r="D37" t="s">
        <v>79</v>
      </c>
      <c r="E37">
        <v>300</v>
      </c>
      <c r="G37" s="28">
        <f t="shared" si="0"/>
        <v>4675</v>
      </c>
      <c r="H37" t="s">
        <v>17</v>
      </c>
      <c r="I37" s="38" t="s">
        <v>113</v>
      </c>
    </row>
    <row r="38" spans="1:9">
      <c r="A38" s="26">
        <v>46070</v>
      </c>
      <c r="B38" t="s">
        <v>369</v>
      </c>
      <c r="C38" t="s">
        <v>169</v>
      </c>
      <c r="D38" t="s">
        <v>79</v>
      </c>
      <c r="E38">
        <v>300</v>
      </c>
      <c r="G38" s="28">
        <f t="shared" si="0"/>
        <v>4375</v>
      </c>
      <c r="H38" t="s">
        <v>17</v>
      </c>
      <c r="I38" s="38" t="s">
        <v>113</v>
      </c>
    </row>
    <row r="39" spans="1:9">
      <c r="A39" s="26">
        <v>46070</v>
      </c>
      <c r="B39" t="s">
        <v>353</v>
      </c>
      <c r="C39" t="s">
        <v>585</v>
      </c>
      <c r="D39" t="s">
        <v>79</v>
      </c>
      <c r="E39">
        <v>13000</v>
      </c>
      <c r="G39" s="28">
        <f t="shared" si="0"/>
        <v>-8625</v>
      </c>
      <c r="H39" t="s">
        <v>17</v>
      </c>
      <c r="I39" s="38" t="s">
        <v>113</v>
      </c>
    </row>
    <row r="40" spans="1:9">
      <c r="A40" s="26">
        <v>46071</v>
      </c>
      <c r="B40" t="s">
        <v>395</v>
      </c>
      <c r="C40" t="s">
        <v>585</v>
      </c>
      <c r="D40" t="s">
        <v>79</v>
      </c>
      <c r="E40">
        <v>5000</v>
      </c>
      <c r="G40" s="28">
        <f t="shared" si="0"/>
        <v>-13625</v>
      </c>
      <c r="H40" t="s">
        <v>17</v>
      </c>
      <c r="I40" s="38" t="s">
        <v>113</v>
      </c>
    </row>
    <row r="41" spans="1:9">
      <c r="A41" s="26">
        <v>46071</v>
      </c>
      <c r="B41" t="s">
        <v>396</v>
      </c>
      <c r="C41" t="s">
        <v>169</v>
      </c>
      <c r="D41" t="s">
        <v>79</v>
      </c>
      <c r="E41">
        <v>500</v>
      </c>
      <c r="G41" s="28">
        <f t="shared" si="0"/>
        <v>-14125</v>
      </c>
      <c r="H41" t="s">
        <v>17</v>
      </c>
      <c r="I41" s="38" t="s">
        <v>113</v>
      </c>
    </row>
    <row r="42" spans="1:9">
      <c r="A42" s="26">
        <v>46071</v>
      </c>
      <c r="B42" t="s">
        <v>397</v>
      </c>
      <c r="C42" t="s">
        <v>169</v>
      </c>
      <c r="D42" t="s">
        <v>79</v>
      </c>
      <c r="E42">
        <v>1000</v>
      </c>
      <c r="G42" s="28">
        <f t="shared" si="0"/>
        <v>-15125</v>
      </c>
      <c r="H42" t="s">
        <v>17</v>
      </c>
      <c r="I42" s="38" t="s">
        <v>113</v>
      </c>
    </row>
    <row r="43" spans="1:9">
      <c r="A43" s="26">
        <v>46071</v>
      </c>
      <c r="B43" t="s">
        <v>398</v>
      </c>
      <c r="C43" t="s">
        <v>169</v>
      </c>
      <c r="D43" t="s">
        <v>79</v>
      </c>
      <c r="E43">
        <v>500</v>
      </c>
      <c r="G43" s="28">
        <f t="shared" si="0"/>
        <v>-15625</v>
      </c>
      <c r="H43" t="s">
        <v>17</v>
      </c>
      <c r="I43" s="38" t="s">
        <v>113</v>
      </c>
    </row>
    <row r="44" spans="1:9">
      <c r="A44" s="26">
        <v>46071</v>
      </c>
      <c r="B44" t="s">
        <v>399</v>
      </c>
      <c r="C44" t="s">
        <v>169</v>
      </c>
      <c r="D44" t="s">
        <v>79</v>
      </c>
      <c r="E44">
        <v>400</v>
      </c>
      <c r="G44" s="28">
        <f t="shared" si="0"/>
        <v>-16025</v>
      </c>
      <c r="H44" t="s">
        <v>17</v>
      </c>
      <c r="I44" s="38" t="s">
        <v>113</v>
      </c>
    </row>
    <row r="45" spans="1:9">
      <c r="A45" s="26">
        <v>46071</v>
      </c>
      <c r="B45" t="s">
        <v>400</v>
      </c>
      <c r="C45" t="s">
        <v>169</v>
      </c>
      <c r="D45" t="s">
        <v>79</v>
      </c>
      <c r="E45">
        <v>1000</v>
      </c>
      <c r="G45" s="28">
        <f t="shared" si="0"/>
        <v>-17025</v>
      </c>
      <c r="H45" t="s">
        <v>17</v>
      </c>
      <c r="I45" s="38" t="s">
        <v>113</v>
      </c>
    </row>
    <row r="46" spans="1:9">
      <c r="A46" s="26">
        <v>46071</v>
      </c>
      <c r="B46" t="s">
        <v>367</v>
      </c>
      <c r="C46" t="s">
        <v>169</v>
      </c>
      <c r="D46" t="s">
        <v>79</v>
      </c>
      <c r="E46">
        <v>400</v>
      </c>
      <c r="G46" s="28">
        <f t="shared" si="0"/>
        <v>-17425</v>
      </c>
      <c r="H46" t="s">
        <v>17</v>
      </c>
      <c r="I46" s="38" t="s">
        <v>113</v>
      </c>
    </row>
    <row r="47" spans="1:9">
      <c r="A47" s="26">
        <v>46071</v>
      </c>
      <c r="B47" t="s">
        <v>368</v>
      </c>
      <c r="C47" t="s">
        <v>169</v>
      </c>
      <c r="D47" t="s">
        <v>79</v>
      </c>
      <c r="E47">
        <v>300</v>
      </c>
      <c r="G47" s="28">
        <f t="shared" si="0"/>
        <v>-17725</v>
      </c>
      <c r="H47" t="s">
        <v>17</v>
      </c>
      <c r="I47" s="38" t="s">
        <v>113</v>
      </c>
    </row>
    <row r="48" spans="1:9">
      <c r="A48" s="26">
        <v>46071</v>
      </c>
      <c r="B48" t="s">
        <v>369</v>
      </c>
      <c r="C48" t="s">
        <v>169</v>
      </c>
      <c r="D48" t="s">
        <v>79</v>
      </c>
      <c r="E48">
        <v>300</v>
      </c>
      <c r="G48" s="28">
        <f t="shared" si="0"/>
        <v>-18025</v>
      </c>
      <c r="H48" t="s">
        <v>17</v>
      </c>
      <c r="I48" s="38" t="s">
        <v>113</v>
      </c>
    </row>
    <row r="49" spans="1:9">
      <c r="A49" s="26">
        <v>46006</v>
      </c>
      <c r="B49" t="s">
        <v>353</v>
      </c>
      <c r="C49" t="s">
        <v>585</v>
      </c>
      <c r="D49" t="s">
        <v>79</v>
      </c>
      <c r="E49">
        <v>13000</v>
      </c>
      <c r="G49" s="28">
        <f t="shared" si="0"/>
        <v>-31025</v>
      </c>
      <c r="H49" t="s">
        <v>17</v>
      </c>
      <c r="I49" s="38" t="s">
        <v>113</v>
      </c>
    </row>
    <row r="50" spans="1:9">
      <c r="A50" s="26">
        <v>46071</v>
      </c>
      <c r="B50" t="s">
        <v>395</v>
      </c>
      <c r="C50" t="s">
        <v>585</v>
      </c>
      <c r="D50" t="s">
        <v>79</v>
      </c>
      <c r="E50">
        <v>5000</v>
      </c>
      <c r="G50" s="28">
        <f t="shared" si="0"/>
        <v>-36025</v>
      </c>
      <c r="H50" t="s">
        <v>17</v>
      </c>
      <c r="I50" s="38" t="s">
        <v>113</v>
      </c>
    </row>
    <row r="51" spans="1:9">
      <c r="A51" s="26">
        <v>46071</v>
      </c>
      <c r="B51" t="s">
        <v>401</v>
      </c>
      <c r="C51" t="s">
        <v>617</v>
      </c>
      <c r="D51" t="s">
        <v>79</v>
      </c>
      <c r="E51">
        <v>3000</v>
      </c>
      <c r="G51" s="28">
        <f t="shared" si="0"/>
        <v>-39025</v>
      </c>
      <c r="H51" t="s">
        <v>17</v>
      </c>
      <c r="I51" s="38" t="s">
        <v>113</v>
      </c>
    </row>
    <row r="52" spans="1:9">
      <c r="A52" s="26">
        <v>46072</v>
      </c>
      <c r="B52" t="s">
        <v>423</v>
      </c>
      <c r="C52" t="s">
        <v>169</v>
      </c>
      <c r="D52" t="s">
        <v>79</v>
      </c>
      <c r="E52">
        <v>500</v>
      </c>
      <c r="G52" s="28">
        <f t="shared" si="0"/>
        <v>-39525</v>
      </c>
      <c r="H52" t="s">
        <v>17</v>
      </c>
      <c r="I52" s="38" t="s">
        <v>113</v>
      </c>
    </row>
    <row r="53" spans="1:9">
      <c r="A53" s="26">
        <v>46072</v>
      </c>
      <c r="B53" t="s">
        <v>424</v>
      </c>
      <c r="C53" t="s">
        <v>169</v>
      </c>
      <c r="D53" t="s">
        <v>79</v>
      </c>
      <c r="E53">
        <v>2000</v>
      </c>
      <c r="G53" s="28">
        <f t="shared" si="0"/>
        <v>-41525</v>
      </c>
      <c r="H53" t="s">
        <v>17</v>
      </c>
      <c r="I53" s="38" t="s">
        <v>113</v>
      </c>
    </row>
    <row r="54" spans="1:9">
      <c r="A54" s="26">
        <v>46072</v>
      </c>
      <c r="B54" t="s">
        <v>425</v>
      </c>
      <c r="C54" t="s">
        <v>169</v>
      </c>
      <c r="D54" t="s">
        <v>79</v>
      </c>
      <c r="E54">
        <v>2000</v>
      </c>
      <c r="G54" s="28">
        <f t="shared" si="0"/>
        <v>-43525</v>
      </c>
      <c r="H54" t="s">
        <v>17</v>
      </c>
      <c r="I54" s="38" t="s">
        <v>113</v>
      </c>
    </row>
    <row r="55" spans="1:9">
      <c r="A55" s="26">
        <v>46072</v>
      </c>
      <c r="B55" t="s">
        <v>367</v>
      </c>
      <c r="C55" t="s">
        <v>169</v>
      </c>
      <c r="D55" t="s">
        <v>79</v>
      </c>
      <c r="E55">
        <v>500</v>
      </c>
      <c r="G55" s="28">
        <f t="shared" si="0"/>
        <v>-44025</v>
      </c>
      <c r="H55" t="s">
        <v>17</v>
      </c>
      <c r="I55" s="38" t="s">
        <v>113</v>
      </c>
    </row>
    <row r="56" spans="1:9">
      <c r="A56" s="26">
        <v>46072</v>
      </c>
      <c r="B56" t="s">
        <v>368</v>
      </c>
      <c r="C56" t="s">
        <v>169</v>
      </c>
      <c r="D56" t="s">
        <v>79</v>
      </c>
      <c r="E56">
        <v>300</v>
      </c>
      <c r="G56" s="28">
        <f t="shared" si="0"/>
        <v>-44325</v>
      </c>
      <c r="H56" t="s">
        <v>17</v>
      </c>
      <c r="I56" s="38" t="s">
        <v>113</v>
      </c>
    </row>
    <row r="57" spans="1:9">
      <c r="A57" s="26">
        <v>46072</v>
      </c>
      <c r="B57" t="s">
        <v>369</v>
      </c>
      <c r="C57" t="s">
        <v>169</v>
      </c>
      <c r="D57" t="s">
        <v>79</v>
      </c>
      <c r="E57">
        <v>300</v>
      </c>
      <c r="G57" s="28">
        <f t="shared" si="0"/>
        <v>-44625</v>
      </c>
      <c r="H57" t="s">
        <v>17</v>
      </c>
      <c r="I57" s="38" t="s">
        <v>113</v>
      </c>
    </row>
    <row r="58" spans="1:9">
      <c r="A58" s="26">
        <v>46072</v>
      </c>
      <c r="B58" t="s">
        <v>353</v>
      </c>
      <c r="C58" t="s">
        <v>585</v>
      </c>
      <c r="D58" t="s">
        <v>79</v>
      </c>
      <c r="E58">
        <v>13000</v>
      </c>
      <c r="G58" s="28">
        <f t="shared" si="0"/>
        <v>-57625</v>
      </c>
      <c r="H58" t="s">
        <v>17</v>
      </c>
      <c r="I58" s="38" t="s">
        <v>113</v>
      </c>
    </row>
    <row r="59" spans="1:9">
      <c r="A59" s="26">
        <v>46072</v>
      </c>
      <c r="B59" t="s">
        <v>395</v>
      </c>
      <c r="C59" t="s">
        <v>585</v>
      </c>
      <c r="D59" t="s">
        <v>79</v>
      </c>
      <c r="E59">
        <v>5000</v>
      </c>
      <c r="G59" s="28">
        <f t="shared" si="0"/>
        <v>-62625</v>
      </c>
      <c r="H59" t="s">
        <v>17</v>
      </c>
      <c r="I59" s="38" t="s">
        <v>113</v>
      </c>
    </row>
    <row r="60" spans="1:9">
      <c r="A60" s="26">
        <v>46072</v>
      </c>
      <c r="B60" t="s">
        <v>401</v>
      </c>
      <c r="C60" t="s">
        <v>175</v>
      </c>
      <c r="D60" t="s">
        <v>79</v>
      </c>
      <c r="E60">
        <v>2000</v>
      </c>
      <c r="G60" s="28">
        <f t="shared" si="0"/>
        <v>-64625</v>
      </c>
      <c r="H60" t="s">
        <v>17</v>
      </c>
      <c r="I60" s="38" t="s">
        <v>113</v>
      </c>
    </row>
    <row r="61" spans="1:9">
      <c r="A61" s="26">
        <v>46073</v>
      </c>
      <c r="B61" t="s">
        <v>443</v>
      </c>
      <c r="C61" t="s">
        <v>169</v>
      </c>
      <c r="D61" t="s">
        <v>79</v>
      </c>
      <c r="E61">
        <v>500</v>
      </c>
      <c r="G61" s="28">
        <f t="shared" si="0"/>
        <v>-65125</v>
      </c>
      <c r="H61" t="s">
        <v>17</v>
      </c>
      <c r="I61" s="38" t="s">
        <v>113</v>
      </c>
    </row>
    <row r="62" spans="1:9">
      <c r="A62" s="26">
        <v>46073</v>
      </c>
      <c r="B62" t="s">
        <v>444</v>
      </c>
      <c r="C62" t="s">
        <v>167</v>
      </c>
      <c r="D62" t="s">
        <v>79</v>
      </c>
      <c r="E62">
        <v>6600</v>
      </c>
      <c r="G62" s="28">
        <f t="shared" si="0"/>
        <v>-71725</v>
      </c>
      <c r="H62" t="s">
        <v>17</v>
      </c>
      <c r="I62" s="38" t="s">
        <v>113</v>
      </c>
    </row>
    <row r="63" spans="1:9">
      <c r="A63" s="26">
        <v>46073</v>
      </c>
      <c r="B63" t="s">
        <v>445</v>
      </c>
      <c r="C63" t="s">
        <v>169</v>
      </c>
      <c r="D63" t="s">
        <v>79</v>
      </c>
      <c r="E63">
        <v>8000</v>
      </c>
      <c r="G63" s="28">
        <f t="shared" si="0"/>
        <v>-79725</v>
      </c>
      <c r="H63" t="s">
        <v>17</v>
      </c>
      <c r="I63" s="38" t="s">
        <v>113</v>
      </c>
    </row>
    <row r="64" spans="1:9">
      <c r="A64" s="26">
        <v>46073</v>
      </c>
      <c r="B64" t="s">
        <v>395</v>
      </c>
      <c r="C64" t="s">
        <v>585</v>
      </c>
      <c r="D64" t="s">
        <v>79</v>
      </c>
      <c r="E64">
        <v>5000</v>
      </c>
      <c r="G64" s="28">
        <f t="shared" si="0"/>
        <v>-84725</v>
      </c>
      <c r="H64" t="s">
        <v>17</v>
      </c>
      <c r="I64" s="38" t="s">
        <v>113</v>
      </c>
    </row>
    <row r="65" spans="1:9">
      <c r="A65" s="37">
        <v>46056</v>
      </c>
      <c r="B65" s="38" t="s">
        <v>578</v>
      </c>
      <c r="C65" s="38" t="s">
        <v>579</v>
      </c>
      <c r="D65" s="135"/>
      <c r="E65" s="38"/>
      <c r="F65" s="136">
        <v>5000</v>
      </c>
      <c r="G65">
        <f t="shared" si="0"/>
        <v>-79725</v>
      </c>
      <c r="H65" t="s">
        <v>17</v>
      </c>
      <c r="I65" s="38" t="s">
        <v>71</v>
      </c>
    </row>
    <row r="66" spans="1:9">
      <c r="A66" s="37">
        <v>46056</v>
      </c>
      <c r="B66" s="38" t="s">
        <v>193</v>
      </c>
      <c r="C66" s="38" t="s">
        <v>172</v>
      </c>
      <c r="D66" s="135" t="s">
        <v>79</v>
      </c>
      <c r="E66" s="38">
        <v>5000</v>
      </c>
      <c r="F66" s="136"/>
      <c r="G66">
        <f t="shared" si="0"/>
        <v>-84725</v>
      </c>
      <c r="H66" t="s">
        <v>17</v>
      </c>
      <c r="I66" s="38" t="s">
        <v>71</v>
      </c>
    </row>
    <row r="67" spans="1:9">
      <c r="A67" s="134">
        <v>46069</v>
      </c>
      <c r="B67" s="38" t="s">
        <v>578</v>
      </c>
      <c r="C67" s="142" t="s">
        <v>579</v>
      </c>
      <c r="D67" s="135"/>
      <c r="E67" s="38"/>
      <c r="F67" s="143">
        <v>10000</v>
      </c>
      <c r="G67">
        <f t="shared" si="0"/>
        <v>-74725</v>
      </c>
      <c r="H67" t="s">
        <v>17</v>
      </c>
      <c r="I67" s="38" t="s">
        <v>107</v>
      </c>
    </row>
    <row r="68" spans="1:9">
      <c r="A68" s="37">
        <v>46069</v>
      </c>
      <c r="B68" s="38" t="s">
        <v>354</v>
      </c>
      <c r="C68" s="55" t="s">
        <v>172</v>
      </c>
      <c r="D68" s="135" t="s">
        <v>79</v>
      </c>
      <c r="E68" s="38">
        <v>10000</v>
      </c>
      <c r="F68" s="136"/>
      <c r="G68">
        <f t="shared" ref="G68:G69" si="1">G67+F68-E68</f>
        <v>-84725</v>
      </c>
      <c r="H68" t="s">
        <v>17</v>
      </c>
      <c r="I68" s="38" t="s">
        <v>107</v>
      </c>
    </row>
    <row r="69" spans="1:9">
      <c r="A69" s="134">
        <v>46080</v>
      </c>
      <c r="B69" s="38" t="s">
        <v>578</v>
      </c>
      <c r="C69" s="55" t="s">
        <v>579</v>
      </c>
      <c r="D69" s="135"/>
      <c r="E69" s="38"/>
      <c r="F69" s="136">
        <v>5000</v>
      </c>
      <c r="G69">
        <f t="shared" si="1"/>
        <v>-79725</v>
      </c>
      <c r="H69" t="s">
        <v>17</v>
      </c>
      <c r="I69" s="38" t="s">
        <v>157</v>
      </c>
    </row>
    <row r="70" spans="1:9">
      <c r="A70" s="37">
        <v>46062</v>
      </c>
      <c r="B70" s="38" t="s">
        <v>578</v>
      </c>
      <c r="C70" s="55" t="s">
        <v>579</v>
      </c>
      <c r="D70" s="145"/>
      <c r="E70" s="38"/>
      <c r="F70" s="136">
        <v>5000</v>
      </c>
      <c r="G70" s="146">
        <f t="shared" ref="G70:G71" si="2">+G69+F70-E70</f>
        <v>-74725</v>
      </c>
      <c r="H70" t="s">
        <v>17</v>
      </c>
      <c r="I70" s="38" t="s">
        <v>103</v>
      </c>
    </row>
    <row r="71" spans="1:9">
      <c r="A71" s="37">
        <v>46062</v>
      </c>
      <c r="B71" s="38" t="s">
        <v>275</v>
      </c>
      <c r="C71" s="38" t="s">
        <v>172</v>
      </c>
      <c r="D71" s="145" t="s">
        <v>79</v>
      </c>
      <c r="E71" s="38">
        <v>5000</v>
      </c>
      <c r="F71" s="136"/>
      <c r="G71" s="146">
        <f t="shared" si="2"/>
        <v>-79725</v>
      </c>
      <c r="H71" t="s">
        <v>17</v>
      </c>
      <c r="I71" s="38" t="s">
        <v>103</v>
      </c>
    </row>
    <row r="72" spans="1:7">
      <c r="A72" s="26"/>
      <c r="G72" s="150"/>
    </row>
    <row r="73" spans="1:7">
      <c r="A73" s="26"/>
      <c r="G73" s="150"/>
    </row>
    <row r="74" spans="1:7">
      <c r="A74" s="26"/>
      <c r="G74" s="150"/>
    </row>
    <row r="75" spans="1:7">
      <c r="A75" s="26"/>
      <c r="G75" s="150"/>
    </row>
    <row r="76" spans="1:7">
      <c r="A76" s="26"/>
      <c r="G76" s="150"/>
    </row>
    <row r="77" spans="1:7">
      <c r="A77" s="26"/>
      <c r="G77" s="150"/>
    </row>
    <row r="78" spans="1:7">
      <c r="A78" s="26"/>
      <c r="G78" s="150"/>
    </row>
    <row r="79" spans="1:7">
      <c r="A79" s="26"/>
      <c r="G79" s="150"/>
    </row>
    <row r="80" spans="1:7">
      <c r="A80" s="26"/>
      <c r="G80" s="150"/>
    </row>
    <row r="81" spans="1:7">
      <c r="A81" s="26"/>
      <c r="G81" s="150"/>
    </row>
    <row r="82" spans="1:7">
      <c r="A82" s="26"/>
      <c r="G82" s="150"/>
    </row>
    <row r="83" spans="1:7">
      <c r="A83" s="37"/>
      <c r="B83" s="38"/>
      <c r="C83" s="38"/>
      <c r="D83" s="135"/>
      <c r="G83" s="150"/>
    </row>
    <row r="84" spans="1:7">
      <c r="A84" s="37"/>
      <c r="B84" s="38"/>
      <c r="C84" s="38"/>
      <c r="D84" s="135"/>
      <c r="G84" s="150"/>
    </row>
    <row r="85" spans="1:7">
      <c r="A85" s="37"/>
      <c r="B85" s="38"/>
      <c r="C85" s="38"/>
      <c r="D85" s="135"/>
      <c r="E85" s="38"/>
      <c r="F85" s="136"/>
      <c r="G85" s="150"/>
    </row>
  </sheetData>
  <autoFilter xmlns:etc="http://www.wps.cn/officeDocument/2017/etCustomData" ref="A1:J71" etc:filterBottomFollowUsedRange="0">
    <extLst/>
  </autoFilter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126"/>
  <sheetViews>
    <sheetView topLeftCell="A113" workbookViewId="0">
      <selection activeCell="H4" sqref="H4:I126"/>
    </sheetView>
  </sheetViews>
  <sheetFormatPr defaultColWidth="11.4272727272727" defaultRowHeight="14.5"/>
  <cols>
    <col min="1" max="1" width="12.2818181818182" style="17" customWidth="1"/>
    <col min="2" max="2" width="43.2818181818182" style="16" customWidth="1"/>
    <col min="3" max="3" width="22.7090909090909" style="16" customWidth="1"/>
    <col min="4" max="4" width="13" style="16" customWidth="1"/>
    <col min="5" max="5" width="14.2818181818182" style="16" customWidth="1"/>
    <col min="6" max="6" width="18.5727272727273" style="16" customWidth="1"/>
    <col min="7" max="7" width="13.5727272727273" style="16" customWidth="1"/>
    <col min="8" max="8" width="13.1363636363636" style="16" customWidth="1"/>
    <col min="9" max="9" width="12.2818181818182" style="16" customWidth="1"/>
    <col min="10" max="10" width="10.2818181818182" style="16" customWidth="1"/>
    <col min="11" max="256" width="10.8545454545455" style="16"/>
    <col min="257" max="257" width="10.7090909090909" style="16" customWidth="1"/>
    <col min="258" max="258" width="43.7090909090909" style="16" customWidth="1"/>
    <col min="259" max="259" width="22.7090909090909" style="16" customWidth="1"/>
    <col min="260" max="260" width="13" style="16" customWidth="1"/>
    <col min="261" max="261" width="6.28181818181818" style="16" customWidth="1"/>
    <col min="262" max="262" width="28.7090909090909" style="16" customWidth="1"/>
    <col min="263" max="263" width="7.85454545454545" style="16" customWidth="1"/>
    <col min="264" max="264" width="6.28181818181818" style="16" customWidth="1"/>
    <col min="265" max="265" width="7.70909090909091" style="16" customWidth="1"/>
    <col min="266" max="266" width="10.2818181818182" style="16" customWidth="1"/>
    <col min="267" max="512" width="10.8545454545455" style="16"/>
    <col min="513" max="513" width="10.7090909090909" style="16" customWidth="1"/>
    <col min="514" max="514" width="43.7090909090909" style="16" customWidth="1"/>
    <col min="515" max="515" width="22.7090909090909" style="16" customWidth="1"/>
    <col min="516" max="516" width="13" style="16" customWidth="1"/>
    <col min="517" max="517" width="6.28181818181818" style="16" customWidth="1"/>
    <col min="518" max="518" width="28.7090909090909" style="16" customWidth="1"/>
    <col min="519" max="519" width="7.85454545454545" style="16" customWidth="1"/>
    <col min="520" max="520" width="6.28181818181818" style="16" customWidth="1"/>
    <col min="521" max="521" width="7.70909090909091" style="16" customWidth="1"/>
    <col min="522" max="522" width="10.2818181818182" style="16" customWidth="1"/>
    <col min="523" max="768" width="10.8545454545455" style="16"/>
    <col min="769" max="769" width="10.7090909090909" style="16" customWidth="1"/>
    <col min="770" max="770" width="43.7090909090909" style="16" customWidth="1"/>
    <col min="771" max="771" width="22.7090909090909" style="16" customWidth="1"/>
    <col min="772" max="772" width="13" style="16" customWidth="1"/>
    <col min="773" max="773" width="6.28181818181818" style="16" customWidth="1"/>
    <col min="774" max="774" width="28.7090909090909" style="16" customWidth="1"/>
    <col min="775" max="775" width="7.85454545454545" style="16" customWidth="1"/>
    <col min="776" max="776" width="6.28181818181818" style="16" customWidth="1"/>
    <col min="777" max="777" width="7.70909090909091" style="16" customWidth="1"/>
    <col min="778" max="778" width="10.2818181818182" style="16" customWidth="1"/>
    <col min="779" max="1024" width="10.8545454545455" style="16"/>
    <col min="1025" max="1025" width="10.7090909090909" style="16" customWidth="1"/>
    <col min="1026" max="1026" width="43.7090909090909" style="16" customWidth="1"/>
    <col min="1027" max="1027" width="22.7090909090909" style="16" customWidth="1"/>
    <col min="1028" max="1028" width="13" style="16" customWidth="1"/>
    <col min="1029" max="1029" width="6.28181818181818" style="16" customWidth="1"/>
    <col min="1030" max="1030" width="28.7090909090909" style="16" customWidth="1"/>
    <col min="1031" max="1031" width="7.85454545454545" style="16" customWidth="1"/>
    <col min="1032" max="1032" width="6.28181818181818" style="16" customWidth="1"/>
    <col min="1033" max="1033" width="7.70909090909091" style="16" customWidth="1"/>
    <col min="1034" max="1034" width="10.2818181818182" style="16" customWidth="1"/>
    <col min="1035" max="1280" width="10.8545454545455" style="16"/>
    <col min="1281" max="1281" width="10.7090909090909" style="16" customWidth="1"/>
    <col min="1282" max="1282" width="43.7090909090909" style="16" customWidth="1"/>
    <col min="1283" max="1283" width="22.7090909090909" style="16" customWidth="1"/>
    <col min="1284" max="1284" width="13" style="16" customWidth="1"/>
    <col min="1285" max="1285" width="6.28181818181818" style="16" customWidth="1"/>
    <col min="1286" max="1286" width="28.7090909090909" style="16" customWidth="1"/>
    <col min="1287" max="1287" width="7.85454545454545" style="16" customWidth="1"/>
    <col min="1288" max="1288" width="6.28181818181818" style="16" customWidth="1"/>
    <col min="1289" max="1289" width="7.70909090909091" style="16" customWidth="1"/>
    <col min="1290" max="1290" width="10.2818181818182" style="16" customWidth="1"/>
    <col min="1291" max="1536" width="10.8545454545455" style="16"/>
    <col min="1537" max="1537" width="10.7090909090909" style="16" customWidth="1"/>
    <col min="1538" max="1538" width="43.7090909090909" style="16" customWidth="1"/>
    <col min="1539" max="1539" width="22.7090909090909" style="16" customWidth="1"/>
    <col min="1540" max="1540" width="13" style="16" customWidth="1"/>
    <col min="1541" max="1541" width="6.28181818181818" style="16" customWidth="1"/>
    <col min="1542" max="1542" width="28.7090909090909" style="16" customWidth="1"/>
    <col min="1543" max="1543" width="7.85454545454545" style="16" customWidth="1"/>
    <col min="1544" max="1544" width="6.28181818181818" style="16" customWidth="1"/>
    <col min="1545" max="1545" width="7.70909090909091" style="16" customWidth="1"/>
    <col min="1546" max="1546" width="10.2818181818182" style="16" customWidth="1"/>
    <col min="1547" max="1792" width="10.8545454545455" style="16"/>
    <col min="1793" max="1793" width="10.7090909090909" style="16" customWidth="1"/>
    <col min="1794" max="1794" width="43.7090909090909" style="16" customWidth="1"/>
    <col min="1795" max="1795" width="22.7090909090909" style="16" customWidth="1"/>
    <col min="1796" max="1796" width="13" style="16" customWidth="1"/>
    <col min="1797" max="1797" width="6.28181818181818" style="16" customWidth="1"/>
    <col min="1798" max="1798" width="28.7090909090909" style="16" customWidth="1"/>
    <col min="1799" max="1799" width="7.85454545454545" style="16" customWidth="1"/>
    <col min="1800" max="1800" width="6.28181818181818" style="16" customWidth="1"/>
    <col min="1801" max="1801" width="7.70909090909091" style="16" customWidth="1"/>
    <col min="1802" max="1802" width="10.2818181818182" style="16" customWidth="1"/>
    <col min="1803" max="2048" width="10.8545454545455" style="16"/>
    <col min="2049" max="2049" width="10.7090909090909" style="16" customWidth="1"/>
    <col min="2050" max="2050" width="43.7090909090909" style="16" customWidth="1"/>
    <col min="2051" max="2051" width="22.7090909090909" style="16" customWidth="1"/>
    <col min="2052" max="2052" width="13" style="16" customWidth="1"/>
    <col min="2053" max="2053" width="6.28181818181818" style="16" customWidth="1"/>
    <col min="2054" max="2054" width="28.7090909090909" style="16" customWidth="1"/>
    <col min="2055" max="2055" width="7.85454545454545" style="16" customWidth="1"/>
    <col min="2056" max="2056" width="6.28181818181818" style="16" customWidth="1"/>
    <col min="2057" max="2057" width="7.70909090909091" style="16" customWidth="1"/>
    <col min="2058" max="2058" width="10.2818181818182" style="16" customWidth="1"/>
    <col min="2059" max="2304" width="10.8545454545455" style="16"/>
    <col min="2305" max="2305" width="10.7090909090909" style="16" customWidth="1"/>
    <col min="2306" max="2306" width="43.7090909090909" style="16" customWidth="1"/>
    <col min="2307" max="2307" width="22.7090909090909" style="16" customWidth="1"/>
    <col min="2308" max="2308" width="13" style="16" customWidth="1"/>
    <col min="2309" max="2309" width="6.28181818181818" style="16" customWidth="1"/>
    <col min="2310" max="2310" width="28.7090909090909" style="16" customWidth="1"/>
    <col min="2311" max="2311" width="7.85454545454545" style="16" customWidth="1"/>
    <col min="2312" max="2312" width="6.28181818181818" style="16" customWidth="1"/>
    <col min="2313" max="2313" width="7.70909090909091" style="16" customWidth="1"/>
    <col min="2314" max="2314" width="10.2818181818182" style="16" customWidth="1"/>
    <col min="2315" max="2560" width="10.8545454545455" style="16"/>
    <col min="2561" max="2561" width="10.7090909090909" style="16" customWidth="1"/>
    <col min="2562" max="2562" width="43.7090909090909" style="16" customWidth="1"/>
    <col min="2563" max="2563" width="22.7090909090909" style="16" customWidth="1"/>
    <col min="2564" max="2564" width="13" style="16" customWidth="1"/>
    <col min="2565" max="2565" width="6.28181818181818" style="16" customWidth="1"/>
    <col min="2566" max="2566" width="28.7090909090909" style="16" customWidth="1"/>
    <col min="2567" max="2567" width="7.85454545454545" style="16" customWidth="1"/>
    <col min="2568" max="2568" width="6.28181818181818" style="16" customWidth="1"/>
    <col min="2569" max="2569" width="7.70909090909091" style="16" customWidth="1"/>
    <col min="2570" max="2570" width="10.2818181818182" style="16" customWidth="1"/>
    <col min="2571" max="2816" width="10.8545454545455" style="16"/>
    <col min="2817" max="2817" width="10.7090909090909" style="16" customWidth="1"/>
    <col min="2818" max="2818" width="43.7090909090909" style="16" customWidth="1"/>
    <col min="2819" max="2819" width="22.7090909090909" style="16" customWidth="1"/>
    <col min="2820" max="2820" width="13" style="16" customWidth="1"/>
    <col min="2821" max="2821" width="6.28181818181818" style="16" customWidth="1"/>
    <col min="2822" max="2822" width="28.7090909090909" style="16" customWidth="1"/>
    <col min="2823" max="2823" width="7.85454545454545" style="16" customWidth="1"/>
    <col min="2824" max="2824" width="6.28181818181818" style="16" customWidth="1"/>
    <col min="2825" max="2825" width="7.70909090909091" style="16" customWidth="1"/>
    <col min="2826" max="2826" width="10.2818181818182" style="16" customWidth="1"/>
    <col min="2827" max="3072" width="10.8545454545455" style="16"/>
    <col min="3073" max="3073" width="10.7090909090909" style="16" customWidth="1"/>
    <col min="3074" max="3074" width="43.7090909090909" style="16" customWidth="1"/>
    <col min="3075" max="3075" width="22.7090909090909" style="16" customWidth="1"/>
    <col min="3076" max="3076" width="13" style="16" customWidth="1"/>
    <col min="3077" max="3077" width="6.28181818181818" style="16" customWidth="1"/>
    <col min="3078" max="3078" width="28.7090909090909" style="16" customWidth="1"/>
    <col min="3079" max="3079" width="7.85454545454545" style="16" customWidth="1"/>
    <col min="3080" max="3080" width="6.28181818181818" style="16" customWidth="1"/>
    <col min="3081" max="3081" width="7.70909090909091" style="16" customWidth="1"/>
    <col min="3082" max="3082" width="10.2818181818182" style="16" customWidth="1"/>
    <col min="3083" max="3328" width="10.8545454545455" style="16"/>
    <col min="3329" max="3329" width="10.7090909090909" style="16" customWidth="1"/>
    <col min="3330" max="3330" width="43.7090909090909" style="16" customWidth="1"/>
    <col min="3331" max="3331" width="22.7090909090909" style="16" customWidth="1"/>
    <col min="3332" max="3332" width="13" style="16" customWidth="1"/>
    <col min="3333" max="3333" width="6.28181818181818" style="16" customWidth="1"/>
    <col min="3334" max="3334" width="28.7090909090909" style="16" customWidth="1"/>
    <col min="3335" max="3335" width="7.85454545454545" style="16" customWidth="1"/>
    <col min="3336" max="3336" width="6.28181818181818" style="16" customWidth="1"/>
    <col min="3337" max="3337" width="7.70909090909091" style="16" customWidth="1"/>
    <col min="3338" max="3338" width="10.2818181818182" style="16" customWidth="1"/>
    <col min="3339" max="3584" width="10.8545454545455" style="16"/>
    <col min="3585" max="3585" width="10.7090909090909" style="16" customWidth="1"/>
    <col min="3586" max="3586" width="43.7090909090909" style="16" customWidth="1"/>
    <col min="3587" max="3587" width="22.7090909090909" style="16" customWidth="1"/>
    <col min="3588" max="3588" width="13" style="16" customWidth="1"/>
    <col min="3589" max="3589" width="6.28181818181818" style="16" customWidth="1"/>
    <col min="3590" max="3590" width="28.7090909090909" style="16" customWidth="1"/>
    <col min="3591" max="3591" width="7.85454545454545" style="16" customWidth="1"/>
    <col min="3592" max="3592" width="6.28181818181818" style="16" customWidth="1"/>
    <col min="3593" max="3593" width="7.70909090909091" style="16" customWidth="1"/>
    <col min="3594" max="3594" width="10.2818181818182" style="16" customWidth="1"/>
    <col min="3595" max="3840" width="10.8545454545455" style="16"/>
    <col min="3841" max="3841" width="10.7090909090909" style="16" customWidth="1"/>
    <col min="3842" max="3842" width="43.7090909090909" style="16" customWidth="1"/>
    <col min="3843" max="3843" width="22.7090909090909" style="16" customWidth="1"/>
    <col min="3844" max="3844" width="13" style="16" customWidth="1"/>
    <col min="3845" max="3845" width="6.28181818181818" style="16" customWidth="1"/>
    <col min="3846" max="3846" width="28.7090909090909" style="16" customWidth="1"/>
    <col min="3847" max="3847" width="7.85454545454545" style="16" customWidth="1"/>
    <col min="3848" max="3848" width="6.28181818181818" style="16" customWidth="1"/>
    <col min="3849" max="3849" width="7.70909090909091" style="16" customWidth="1"/>
    <col min="3850" max="3850" width="10.2818181818182" style="16" customWidth="1"/>
    <col min="3851" max="4096" width="10.8545454545455" style="16"/>
    <col min="4097" max="4097" width="10.7090909090909" style="16" customWidth="1"/>
    <col min="4098" max="4098" width="43.7090909090909" style="16" customWidth="1"/>
    <col min="4099" max="4099" width="22.7090909090909" style="16" customWidth="1"/>
    <col min="4100" max="4100" width="13" style="16" customWidth="1"/>
    <col min="4101" max="4101" width="6.28181818181818" style="16" customWidth="1"/>
    <col min="4102" max="4102" width="28.7090909090909" style="16" customWidth="1"/>
    <col min="4103" max="4103" width="7.85454545454545" style="16" customWidth="1"/>
    <col min="4104" max="4104" width="6.28181818181818" style="16" customWidth="1"/>
    <col min="4105" max="4105" width="7.70909090909091" style="16" customWidth="1"/>
    <col min="4106" max="4106" width="10.2818181818182" style="16" customWidth="1"/>
    <col min="4107" max="4352" width="10.8545454545455" style="16"/>
    <col min="4353" max="4353" width="10.7090909090909" style="16" customWidth="1"/>
    <col min="4354" max="4354" width="43.7090909090909" style="16" customWidth="1"/>
    <col min="4355" max="4355" width="22.7090909090909" style="16" customWidth="1"/>
    <col min="4356" max="4356" width="13" style="16" customWidth="1"/>
    <col min="4357" max="4357" width="6.28181818181818" style="16" customWidth="1"/>
    <col min="4358" max="4358" width="28.7090909090909" style="16" customWidth="1"/>
    <col min="4359" max="4359" width="7.85454545454545" style="16" customWidth="1"/>
    <col min="4360" max="4360" width="6.28181818181818" style="16" customWidth="1"/>
    <col min="4361" max="4361" width="7.70909090909091" style="16" customWidth="1"/>
    <col min="4362" max="4362" width="10.2818181818182" style="16" customWidth="1"/>
    <col min="4363" max="4608" width="10.8545454545455" style="16"/>
    <col min="4609" max="4609" width="10.7090909090909" style="16" customWidth="1"/>
    <col min="4610" max="4610" width="43.7090909090909" style="16" customWidth="1"/>
    <col min="4611" max="4611" width="22.7090909090909" style="16" customWidth="1"/>
    <col min="4612" max="4612" width="13" style="16" customWidth="1"/>
    <col min="4613" max="4613" width="6.28181818181818" style="16" customWidth="1"/>
    <col min="4614" max="4614" width="28.7090909090909" style="16" customWidth="1"/>
    <col min="4615" max="4615" width="7.85454545454545" style="16" customWidth="1"/>
    <col min="4616" max="4616" width="6.28181818181818" style="16" customWidth="1"/>
    <col min="4617" max="4617" width="7.70909090909091" style="16" customWidth="1"/>
    <col min="4618" max="4618" width="10.2818181818182" style="16" customWidth="1"/>
    <col min="4619" max="4864" width="10.8545454545455" style="16"/>
    <col min="4865" max="4865" width="10.7090909090909" style="16" customWidth="1"/>
    <col min="4866" max="4866" width="43.7090909090909" style="16" customWidth="1"/>
    <col min="4867" max="4867" width="22.7090909090909" style="16" customWidth="1"/>
    <col min="4868" max="4868" width="13" style="16" customWidth="1"/>
    <col min="4869" max="4869" width="6.28181818181818" style="16" customWidth="1"/>
    <col min="4870" max="4870" width="28.7090909090909" style="16" customWidth="1"/>
    <col min="4871" max="4871" width="7.85454545454545" style="16" customWidth="1"/>
    <col min="4872" max="4872" width="6.28181818181818" style="16" customWidth="1"/>
    <col min="4873" max="4873" width="7.70909090909091" style="16" customWidth="1"/>
    <col min="4874" max="4874" width="10.2818181818182" style="16" customWidth="1"/>
    <col min="4875" max="5120" width="10.8545454545455" style="16"/>
    <col min="5121" max="5121" width="10.7090909090909" style="16" customWidth="1"/>
    <col min="5122" max="5122" width="43.7090909090909" style="16" customWidth="1"/>
    <col min="5123" max="5123" width="22.7090909090909" style="16" customWidth="1"/>
    <col min="5124" max="5124" width="13" style="16" customWidth="1"/>
    <col min="5125" max="5125" width="6.28181818181818" style="16" customWidth="1"/>
    <col min="5126" max="5126" width="28.7090909090909" style="16" customWidth="1"/>
    <col min="5127" max="5127" width="7.85454545454545" style="16" customWidth="1"/>
    <col min="5128" max="5128" width="6.28181818181818" style="16" customWidth="1"/>
    <col min="5129" max="5129" width="7.70909090909091" style="16" customWidth="1"/>
    <col min="5130" max="5130" width="10.2818181818182" style="16" customWidth="1"/>
    <col min="5131" max="5376" width="10.8545454545455" style="16"/>
    <col min="5377" max="5377" width="10.7090909090909" style="16" customWidth="1"/>
    <col min="5378" max="5378" width="43.7090909090909" style="16" customWidth="1"/>
    <col min="5379" max="5379" width="22.7090909090909" style="16" customWidth="1"/>
    <col min="5380" max="5380" width="13" style="16" customWidth="1"/>
    <col min="5381" max="5381" width="6.28181818181818" style="16" customWidth="1"/>
    <col min="5382" max="5382" width="28.7090909090909" style="16" customWidth="1"/>
    <col min="5383" max="5383" width="7.85454545454545" style="16" customWidth="1"/>
    <col min="5384" max="5384" width="6.28181818181818" style="16" customWidth="1"/>
    <col min="5385" max="5385" width="7.70909090909091" style="16" customWidth="1"/>
    <col min="5386" max="5386" width="10.2818181818182" style="16" customWidth="1"/>
    <col min="5387" max="5632" width="10.8545454545455" style="16"/>
    <col min="5633" max="5633" width="10.7090909090909" style="16" customWidth="1"/>
    <col min="5634" max="5634" width="43.7090909090909" style="16" customWidth="1"/>
    <col min="5635" max="5635" width="22.7090909090909" style="16" customWidth="1"/>
    <col min="5636" max="5636" width="13" style="16" customWidth="1"/>
    <col min="5637" max="5637" width="6.28181818181818" style="16" customWidth="1"/>
    <col min="5638" max="5638" width="28.7090909090909" style="16" customWidth="1"/>
    <col min="5639" max="5639" width="7.85454545454545" style="16" customWidth="1"/>
    <col min="5640" max="5640" width="6.28181818181818" style="16" customWidth="1"/>
    <col min="5641" max="5641" width="7.70909090909091" style="16" customWidth="1"/>
    <col min="5642" max="5642" width="10.2818181818182" style="16" customWidth="1"/>
    <col min="5643" max="5888" width="10.8545454545455" style="16"/>
    <col min="5889" max="5889" width="10.7090909090909" style="16" customWidth="1"/>
    <col min="5890" max="5890" width="43.7090909090909" style="16" customWidth="1"/>
    <col min="5891" max="5891" width="22.7090909090909" style="16" customWidth="1"/>
    <col min="5892" max="5892" width="13" style="16" customWidth="1"/>
    <col min="5893" max="5893" width="6.28181818181818" style="16" customWidth="1"/>
    <col min="5894" max="5894" width="28.7090909090909" style="16" customWidth="1"/>
    <col min="5895" max="5895" width="7.85454545454545" style="16" customWidth="1"/>
    <col min="5896" max="5896" width="6.28181818181818" style="16" customWidth="1"/>
    <col min="5897" max="5897" width="7.70909090909091" style="16" customWidth="1"/>
    <col min="5898" max="5898" width="10.2818181818182" style="16" customWidth="1"/>
    <col min="5899" max="6144" width="10.8545454545455" style="16"/>
    <col min="6145" max="6145" width="10.7090909090909" style="16" customWidth="1"/>
    <col min="6146" max="6146" width="43.7090909090909" style="16" customWidth="1"/>
    <col min="6147" max="6147" width="22.7090909090909" style="16" customWidth="1"/>
    <col min="6148" max="6148" width="13" style="16" customWidth="1"/>
    <col min="6149" max="6149" width="6.28181818181818" style="16" customWidth="1"/>
    <col min="6150" max="6150" width="28.7090909090909" style="16" customWidth="1"/>
    <col min="6151" max="6151" width="7.85454545454545" style="16" customWidth="1"/>
    <col min="6152" max="6152" width="6.28181818181818" style="16" customWidth="1"/>
    <col min="6153" max="6153" width="7.70909090909091" style="16" customWidth="1"/>
    <col min="6154" max="6154" width="10.2818181818182" style="16" customWidth="1"/>
    <col min="6155" max="6400" width="10.8545454545455" style="16"/>
    <col min="6401" max="6401" width="10.7090909090909" style="16" customWidth="1"/>
    <col min="6402" max="6402" width="43.7090909090909" style="16" customWidth="1"/>
    <col min="6403" max="6403" width="22.7090909090909" style="16" customWidth="1"/>
    <col min="6404" max="6404" width="13" style="16" customWidth="1"/>
    <col min="6405" max="6405" width="6.28181818181818" style="16" customWidth="1"/>
    <col min="6406" max="6406" width="28.7090909090909" style="16" customWidth="1"/>
    <col min="6407" max="6407" width="7.85454545454545" style="16" customWidth="1"/>
    <col min="6408" max="6408" width="6.28181818181818" style="16" customWidth="1"/>
    <col min="6409" max="6409" width="7.70909090909091" style="16" customWidth="1"/>
    <col min="6410" max="6410" width="10.2818181818182" style="16" customWidth="1"/>
    <col min="6411" max="6656" width="10.8545454545455" style="16"/>
    <col min="6657" max="6657" width="10.7090909090909" style="16" customWidth="1"/>
    <col min="6658" max="6658" width="43.7090909090909" style="16" customWidth="1"/>
    <col min="6659" max="6659" width="22.7090909090909" style="16" customWidth="1"/>
    <col min="6660" max="6660" width="13" style="16" customWidth="1"/>
    <col min="6661" max="6661" width="6.28181818181818" style="16" customWidth="1"/>
    <col min="6662" max="6662" width="28.7090909090909" style="16" customWidth="1"/>
    <col min="6663" max="6663" width="7.85454545454545" style="16" customWidth="1"/>
    <col min="6664" max="6664" width="6.28181818181818" style="16" customWidth="1"/>
    <col min="6665" max="6665" width="7.70909090909091" style="16" customWidth="1"/>
    <col min="6666" max="6666" width="10.2818181818182" style="16" customWidth="1"/>
    <col min="6667" max="6912" width="10.8545454545455" style="16"/>
    <col min="6913" max="6913" width="10.7090909090909" style="16" customWidth="1"/>
    <col min="6914" max="6914" width="43.7090909090909" style="16" customWidth="1"/>
    <col min="6915" max="6915" width="22.7090909090909" style="16" customWidth="1"/>
    <col min="6916" max="6916" width="13" style="16" customWidth="1"/>
    <col min="6917" max="6917" width="6.28181818181818" style="16" customWidth="1"/>
    <col min="6918" max="6918" width="28.7090909090909" style="16" customWidth="1"/>
    <col min="6919" max="6919" width="7.85454545454545" style="16" customWidth="1"/>
    <col min="6920" max="6920" width="6.28181818181818" style="16" customWidth="1"/>
    <col min="6921" max="6921" width="7.70909090909091" style="16" customWidth="1"/>
    <col min="6922" max="6922" width="10.2818181818182" style="16" customWidth="1"/>
    <col min="6923" max="7168" width="10.8545454545455" style="16"/>
    <col min="7169" max="7169" width="10.7090909090909" style="16" customWidth="1"/>
    <col min="7170" max="7170" width="43.7090909090909" style="16" customWidth="1"/>
    <col min="7171" max="7171" width="22.7090909090909" style="16" customWidth="1"/>
    <col min="7172" max="7172" width="13" style="16" customWidth="1"/>
    <col min="7173" max="7173" width="6.28181818181818" style="16" customWidth="1"/>
    <col min="7174" max="7174" width="28.7090909090909" style="16" customWidth="1"/>
    <col min="7175" max="7175" width="7.85454545454545" style="16" customWidth="1"/>
    <col min="7176" max="7176" width="6.28181818181818" style="16" customWidth="1"/>
    <col min="7177" max="7177" width="7.70909090909091" style="16" customWidth="1"/>
    <col min="7178" max="7178" width="10.2818181818182" style="16" customWidth="1"/>
    <col min="7179" max="7424" width="10.8545454545455" style="16"/>
    <col min="7425" max="7425" width="10.7090909090909" style="16" customWidth="1"/>
    <col min="7426" max="7426" width="43.7090909090909" style="16" customWidth="1"/>
    <col min="7427" max="7427" width="22.7090909090909" style="16" customWidth="1"/>
    <col min="7428" max="7428" width="13" style="16" customWidth="1"/>
    <col min="7429" max="7429" width="6.28181818181818" style="16" customWidth="1"/>
    <col min="7430" max="7430" width="28.7090909090909" style="16" customWidth="1"/>
    <col min="7431" max="7431" width="7.85454545454545" style="16" customWidth="1"/>
    <col min="7432" max="7432" width="6.28181818181818" style="16" customWidth="1"/>
    <col min="7433" max="7433" width="7.70909090909091" style="16" customWidth="1"/>
    <col min="7434" max="7434" width="10.2818181818182" style="16" customWidth="1"/>
    <col min="7435" max="7680" width="10.8545454545455" style="16"/>
    <col min="7681" max="7681" width="10.7090909090909" style="16" customWidth="1"/>
    <col min="7682" max="7682" width="43.7090909090909" style="16" customWidth="1"/>
    <col min="7683" max="7683" width="22.7090909090909" style="16" customWidth="1"/>
    <col min="7684" max="7684" width="13" style="16" customWidth="1"/>
    <col min="7685" max="7685" width="6.28181818181818" style="16" customWidth="1"/>
    <col min="7686" max="7686" width="28.7090909090909" style="16" customWidth="1"/>
    <col min="7687" max="7687" width="7.85454545454545" style="16" customWidth="1"/>
    <col min="7688" max="7688" width="6.28181818181818" style="16" customWidth="1"/>
    <col min="7689" max="7689" width="7.70909090909091" style="16" customWidth="1"/>
    <col min="7690" max="7690" width="10.2818181818182" style="16" customWidth="1"/>
    <col min="7691" max="7936" width="10.8545454545455" style="16"/>
    <col min="7937" max="7937" width="10.7090909090909" style="16" customWidth="1"/>
    <col min="7938" max="7938" width="43.7090909090909" style="16" customWidth="1"/>
    <col min="7939" max="7939" width="22.7090909090909" style="16" customWidth="1"/>
    <col min="7940" max="7940" width="13" style="16" customWidth="1"/>
    <col min="7941" max="7941" width="6.28181818181818" style="16" customWidth="1"/>
    <col min="7942" max="7942" width="28.7090909090909" style="16" customWidth="1"/>
    <col min="7943" max="7943" width="7.85454545454545" style="16" customWidth="1"/>
    <col min="7944" max="7944" width="6.28181818181818" style="16" customWidth="1"/>
    <col min="7945" max="7945" width="7.70909090909091" style="16" customWidth="1"/>
    <col min="7946" max="7946" width="10.2818181818182" style="16" customWidth="1"/>
    <col min="7947" max="8192" width="10.8545454545455" style="16"/>
    <col min="8193" max="8193" width="10.7090909090909" style="16" customWidth="1"/>
    <col min="8194" max="8194" width="43.7090909090909" style="16" customWidth="1"/>
    <col min="8195" max="8195" width="22.7090909090909" style="16" customWidth="1"/>
    <col min="8196" max="8196" width="13" style="16" customWidth="1"/>
    <col min="8197" max="8197" width="6.28181818181818" style="16" customWidth="1"/>
    <col min="8198" max="8198" width="28.7090909090909" style="16" customWidth="1"/>
    <col min="8199" max="8199" width="7.85454545454545" style="16" customWidth="1"/>
    <col min="8200" max="8200" width="6.28181818181818" style="16" customWidth="1"/>
    <col min="8201" max="8201" width="7.70909090909091" style="16" customWidth="1"/>
    <col min="8202" max="8202" width="10.2818181818182" style="16" customWidth="1"/>
    <col min="8203" max="8448" width="10.8545454545455" style="16"/>
    <col min="8449" max="8449" width="10.7090909090909" style="16" customWidth="1"/>
    <col min="8450" max="8450" width="43.7090909090909" style="16" customWidth="1"/>
    <col min="8451" max="8451" width="22.7090909090909" style="16" customWidth="1"/>
    <col min="8452" max="8452" width="13" style="16" customWidth="1"/>
    <col min="8453" max="8453" width="6.28181818181818" style="16" customWidth="1"/>
    <col min="8454" max="8454" width="28.7090909090909" style="16" customWidth="1"/>
    <col min="8455" max="8455" width="7.85454545454545" style="16" customWidth="1"/>
    <col min="8456" max="8456" width="6.28181818181818" style="16" customWidth="1"/>
    <col min="8457" max="8457" width="7.70909090909091" style="16" customWidth="1"/>
    <col min="8458" max="8458" width="10.2818181818182" style="16" customWidth="1"/>
    <col min="8459" max="8704" width="10.8545454545455" style="16"/>
    <col min="8705" max="8705" width="10.7090909090909" style="16" customWidth="1"/>
    <col min="8706" max="8706" width="43.7090909090909" style="16" customWidth="1"/>
    <col min="8707" max="8707" width="22.7090909090909" style="16" customWidth="1"/>
    <col min="8708" max="8708" width="13" style="16" customWidth="1"/>
    <col min="8709" max="8709" width="6.28181818181818" style="16" customWidth="1"/>
    <col min="8710" max="8710" width="28.7090909090909" style="16" customWidth="1"/>
    <col min="8711" max="8711" width="7.85454545454545" style="16" customWidth="1"/>
    <col min="8712" max="8712" width="6.28181818181818" style="16" customWidth="1"/>
    <col min="8713" max="8713" width="7.70909090909091" style="16" customWidth="1"/>
    <col min="8714" max="8714" width="10.2818181818182" style="16" customWidth="1"/>
    <col min="8715" max="8960" width="10.8545454545455" style="16"/>
    <col min="8961" max="8961" width="10.7090909090909" style="16" customWidth="1"/>
    <col min="8962" max="8962" width="43.7090909090909" style="16" customWidth="1"/>
    <col min="8963" max="8963" width="22.7090909090909" style="16" customWidth="1"/>
    <col min="8964" max="8964" width="13" style="16" customWidth="1"/>
    <col min="8965" max="8965" width="6.28181818181818" style="16" customWidth="1"/>
    <col min="8966" max="8966" width="28.7090909090909" style="16" customWidth="1"/>
    <col min="8967" max="8967" width="7.85454545454545" style="16" customWidth="1"/>
    <col min="8968" max="8968" width="6.28181818181818" style="16" customWidth="1"/>
    <col min="8969" max="8969" width="7.70909090909091" style="16" customWidth="1"/>
    <col min="8970" max="8970" width="10.2818181818182" style="16" customWidth="1"/>
    <col min="8971" max="9216" width="10.8545454545455" style="16"/>
    <col min="9217" max="9217" width="10.7090909090909" style="16" customWidth="1"/>
    <col min="9218" max="9218" width="43.7090909090909" style="16" customWidth="1"/>
    <col min="9219" max="9219" width="22.7090909090909" style="16" customWidth="1"/>
    <col min="9220" max="9220" width="13" style="16" customWidth="1"/>
    <col min="9221" max="9221" width="6.28181818181818" style="16" customWidth="1"/>
    <col min="9222" max="9222" width="28.7090909090909" style="16" customWidth="1"/>
    <col min="9223" max="9223" width="7.85454545454545" style="16" customWidth="1"/>
    <col min="9224" max="9224" width="6.28181818181818" style="16" customWidth="1"/>
    <col min="9225" max="9225" width="7.70909090909091" style="16" customWidth="1"/>
    <col min="9226" max="9226" width="10.2818181818182" style="16" customWidth="1"/>
    <col min="9227" max="9472" width="10.8545454545455" style="16"/>
    <col min="9473" max="9473" width="10.7090909090909" style="16" customWidth="1"/>
    <col min="9474" max="9474" width="43.7090909090909" style="16" customWidth="1"/>
    <col min="9475" max="9475" width="22.7090909090909" style="16" customWidth="1"/>
    <col min="9476" max="9476" width="13" style="16" customWidth="1"/>
    <col min="9477" max="9477" width="6.28181818181818" style="16" customWidth="1"/>
    <col min="9478" max="9478" width="28.7090909090909" style="16" customWidth="1"/>
    <col min="9479" max="9479" width="7.85454545454545" style="16" customWidth="1"/>
    <col min="9480" max="9480" width="6.28181818181818" style="16" customWidth="1"/>
    <col min="9481" max="9481" width="7.70909090909091" style="16" customWidth="1"/>
    <col min="9482" max="9482" width="10.2818181818182" style="16" customWidth="1"/>
    <col min="9483" max="9728" width="10.8545454545455" style="16"/>
    <col min="9729" max="9729" width="10.7090909090909" style="16" customWidth="1"/>
    <col min="9730" max="9730" width="43.7090909090909" style="16" customWidth="1"/>
    <col min="9731" max="9731" width="22.7090909090909" style="16" customWidth="1"/>
    <col min="9732" max="9732" width="13" style="16" customWidth="1"/>
    <col min="9733" max="9733" width="6.28181818181818" style="16" customWidth="1"/>
    <col min="9734" max="9734" width="28.7090909090909" style="16" customWidth="1"/>
    <col min="9735" max="9735" width="7.85454545454545" style="16" customWidth="1"/>
    <col min="9736" max="9736" width="6.28181818181818" style="16" customWidth="1"/>
    <col min="9737" max="9737" width="7.70909090909091" style="16" customWidth="1"/>
    <col min="9738" max="9738" width="10.2818181818182" style="16" customWidth="1"/>
    <col min="9739" max="9984" width="10.8545454545455" style="16"/>
    <col min="9985" max="9985" width="10.7090909090909" style="16" customWidth="1"/>
    <col min="9986" max="9986" width="43.7090909090909" style="16" customWidth="1"/>
    <col min="9987" max="9987" width="22.7090909090909" style="16" customWidth="1"/>
    <col min="9988" max="9988" width="13" style="16" customWidth="1"/>
    <col min="9989" max="9989" width="6.28181818181818" style="16" customWidth="1"/>
    <col min="9990" max="9990" width="28.7090909090909" style="16" customWidth="1"/>
    <col min="9991" max="9991" width="7.85454545454545" style="16" customWidth="1"/>
    <col min="9992" max="9992" width="6.28181818181818" style="16" customWidth="1"/>
    <col min="9993" max="9993" width="7.70909090909091" style="16" customWidth="1"/>
    <col min="9994" max="9994" width="10.2818181818182" style="16" customWidth="1"/>
    <col min="9995" max="10240" width="10.8545454545455" style="16"/>
    <col min="10241" max="10241" width="10.7090909090909" style="16" customWidth="1"/>
    <col min="10242" max="10242" width="43.7090909090909" style="16" customWidth="1"/>
    <col min="10243" max="10243" width="22.7090909090909" style="16" customWidth="1"/>
    <col min="10244" max="10244" width="13" style="16" customWidth="1"/>
    <col min="10245" max="10245" width="6.28181818181818" style="16" customWidth="1"/>
    <col min="10246" max="10246" width="28.7090909090909" style="16" customWidth="1"/>
    <col min="10247" max="10247" width="7.85454545454545" style="16" customWidth="1"/>
    <col min="10248" max="10248" width="6.28181818181818" style="16" customWidth="1"/>
    <col min="10249" max="10249" width="7.70909090909091" style="16" customWidth="1"/>
    <col min="10250" max="10250" width="10.2818181818182" style="16" customWidth="1"/>
    <col min="10251" max="10496" width="10.8545454545455" style="16"/>
    <col min="10497" max="10497" width="10.7090909090909" style="16" customWidth="1"/>
    <col min="10498" max="10498" width="43.7090909090909" style="16" customWidth="1"/>
    <col min="10499" max="10499" width="22.7090909090909" style="16" customWidth="1"/>
    <col min="10500" max="10500" width="13" style="16" customWidth="1"/>
    <col min="10501" max="10501" width="6.28181818181818" style="16" customWidth="1"/>
    <col min="10502" max="10502" width="28.7090909090909" style="16" customWidth="1"/>
    <col min="10503" max="10503" width="7.85454545454545" style="16" customWidth="1"/>
    <col min="10504" max="10504" width="6.28181818181818" style="16" customWidth="1"/>
    <col min="10505" max="10505" width="7.70909090909091" style="16" customWidth="1"/>
    <col min="10506" max="10506" width="10.2818181818182" style="16" customWidth="1"/>
    <col min="10507" max="10752" width="10.8545454545455" style="16"/>
    <col min="10753" max="10753" width="10.7090909090909" style="16" customWidth="1"/>
    <col min="10754" max="10754" width="43.7090909090909" style="16" customWidth="1"/>
    <col min="10755" max="10755" width="22.7090909090909" style="16" customWidth="1"/>
    <col min="10756" max="10756" width="13" style="16" customWidth="1"/>
    <col min="10757" max="10757" width="6.28181818181818" style="16" customWidth="1"/>
    <col min="10758" max="10758" width="28.7090909090909" style="16" customWidth="1"/>
    <col min="10759" max="10759" width="7.85454545454545" style="16" customWidth="1"/>
    <col min="10760" max="10760" width="6.28181818181818" style="16" customWidth="1"/>
    <col min="10761" max="10761" width="7.70909090909091" style="16" customWidth="1"/>
    <col min="10762" max="10762" width="10.2818181818182" style="16" customWidth="1"/>
    <col min="10763" max="11008" width="10.8545454545455" style="16"/>
    <col min="11009" max="11009" width="10.7090909090909" style="16" customWidth="1"/>
    <col min="11010" max="11010" width="43.7090909090909" style="16" customWidth="1"/>
    <col min="11011" max="11011" width="22.7090909090909" style="16" customWidth="1"/>
    <col min="11012" max="11012" width="13" style="16" customWidth="1"/>
    <col min="11013" max="11013" width="6.28181818181818" style="16" customWidth="1"/>
    <col min="11014" max="11014" width="28.7090909090909" style="16" customWidth="1"/>
    <col min="11015" max="11015" width="7.85454545454545" style="16" customWidth="1"/>
    <col min="11016" max="11016" width="6.28181818181818" style="16" customWidth="1"/>
    <col min="11017" max="11017" width="7.70909090909091" style="16" customWidth="1"/>
    <col min="11018" max="11018" width="10.2818181818182" style="16" customWidth="1"/>
    <col min="11019" max="11264" width="10.8545454545455" style="16"/>
    <col min="11265" max="11265" width="10.7090909090909" style="16" customWidth="1"/>
    <col min="11266" max="11266" width="43.7090909090909" style="16" customWidth="1"/>
    <col min="11267" max="11267" width="22.7090909090909" style="16" customWidth="1"/>
    <col min="11268" max="11268" width="13" style="16" customWidth="1"/>
    <col min="11269" max="11269" width="6.28181818181818" style="16" customWidth="1"/>
    <col min="11270" max="11270" width="28.7090909090909" style="16" customWidth="1"/>
    <col min="11271" max="11271" width="7.85454545454545" style="16" customWidth="1"/>
    <col min="11272" max="11272" width="6.28181818181818" style="16" customWidth="1"/>
    <col min="11273" max="11273" width="7.70909090909091" style="16" customWidth="1"/>
    <col min="11274" max="11274" width="10.2818181818182" style="16" customWidth="1"/>
    <col min="11275" max="11520" width="10.8545454545455" style="16"/>
    <col min="11521" max="11521" width="10.7090909090909" style="16" customWidth="1"/>
    <col min="11522" max="11522" width="43.7090909090909" style="16" customWidth="1"/>
    <col min="11523" max="11523" width="22.7090909090909" style="16" customWidth="1"/>
    <col min="11524" max="11524" width="13" style="16" customWidth="1"/>
    <col min="11525" max="11525" width="6.28181818181818" style="16" customWidth="1"/>
    <col min="11526" max="11526" width="28.7090909090909" style="16" customWidth="1"/>
    <col min="11527" max="11527" width="7.85454545454545" style="16" customWidth="1"/>
    <col min="11528" max="11528" width="6.28181818181818" style="16" customWidth="1"/>
    <col min="11529" max="11529" width="7.70909090909091" style="16" customWidth="1"/>
    <col min="11530" max="11530" width="10.2818181818182" style="16" customWidth="1"/>
    <col min="11531" max="11776" width="10.8545454545455" style="16"/>
    <col min="11777" max="11777" width="10.7090909090909" style="16" customWidth="1"/>
    <col min="11778" max="11778" width="43.7090909090909" style="16" customWidth="1"/>
    <col min="11779" max="11779" width="22.7090909090909" style="16" customWidth="1"/>
    <col min="11780" max="11780" width="13" style="16" customWidth="1"/>
    <col min="11781" max="11781" width="6.28181818181818" style="16" customWidth="1"/>
    <col min="11782" max="11782" width="28.7090909090909" style="16" customWidth="1"/>
    <col min="11783" max="11783" width="7.85454545454545" style="16" customWidth="1"/>
    <col min="11784" max="11784" width="6.28181818181818" style="16" customWidth="1"/>
    <col min="11785" max="11785" width="7.70909090909091" style="16" customWidth="1"/>
    <col min="11786" max="11786" width="10.2818181818182" style="16" customWidth="1"/>
    <col min="11787" max="12032" width="10.8545454545455" style="16"/>
    <col min="12033" max="12033" width="10.7090909090909" style="16" customWidth="1"/>
    <col min="12034" max="12034" width="43.7090909090909" style="16" customWidth="1"/>
    <col min="12035" max="12035" width="22.7090909090909" style="16" customWidth="1"/>
    <col min="12036" max="12036" width="13" style="16" customWidth="1"/>
    <col min="12037" max="12037" width="6.28181818181818" style="16" customWidth="1"/>
    <col min="12038" max="12038" width="28.7090909090909" style="16" customWidth="1"/>
    <col min="12039" max="12039" width="7.85454545454545" style="16" customWidth="1"/>
    <col min="12040" max="12040" width="6.28181818181818" style="16" customWidth="1"/>
    <col min="12041" max="12041" width="7.70909090909091" style="16" customWidth="1"/>
    <col min="12042" max="12042" width="10.2818181818182" style="16" customWidth="1"/>
    <col min="12043" max="12288" width="10.8545454545455" style="16"/>
    <col min="12289" max="12289" width="10.7090909090909" style="16" customWidth="1"/>
    <col min="12290" max="12290" width="43.7090909090909" style="16" customWidth="1"/>
    <col min="12291" max="12291" width="22.7090909090909" style="16" customWidth="1"/>
    <col min="12292" max="12292" width="13" style="16" customWidth="1"/>
    <col min="12293" max="12293" width="6.28181818181818" style="16" customWidth="1"/>
    <col min="12294" max="12294" width="28.7090909090909" style="16" customWidth="1"/>
    <col min="12295" max="12295" width="7.85454545454545" style="16" customWidth="1"/>
    <col min="12296" max="12296" width="6.28181818181818" style="16" customWidth="1"/>
    <col min="12297" max="12297" width="7.70909090909091" style="16" customWidth="1"/>
    <col min="12298" max="12298" width="10.2818181818182" style="16" customWidth="1"/>
    <col min="12299" max="12544" width="10.8545454545455" style="16"/>
    <col min="12545" max="12545" width="10.7090909090909" style="16" customWidth="1"/>
    <col min="12546" max="12546" width="43.7090909090909" style="16" customWidth="1"/>
    <col min="12547" max="12547" width="22.7090909090909" style="16" customWidth="1"/>
    <col min="12548" max="12548" width="13" style="16" customWidth="1"/>
    <col min="12549" max="12549" width="6.28181818181818" style="16" customWidth="1"/>
    <col min="12550" max="12550" width="28.7090909090909" style="16" customWidth="1"/>
    <col min="12551" max="12551" width="7.85454545454545" style="16" customWidth="1"/>
    <col min="12552" max="12552" width="6.28181818181818" style="16" customWidth="1"/>
    <col min="12553" max="12553" width="7.70909090909091" style="16" customWidth="1"/>
    <col min="12554" max="12554" width="10.2818181818182" style="16" customWidth="1"/>
    <col min="12555" max="12800" width="10.8545454545455" style="16"/>
    <col min="12801" max="12801" width="10.7090909090909" style="16" customWidth="1"/>
    <col min="12802" max="12802" width="43.7090909090909" style="16" customWidth="1"/>
    <col min="12803" max="12803" width="22.7090909090909" style="16" customWidth="1"/>
    <col min="12804" max="12804" width="13" style="16" customWidth="1"/>
    <col min="12805" max="12805" width="6.28181818181818" style="16" customWidth="1"/>
    <col min="12806" max="12806" width="28.7090909090909" style="16" customWidth="1"/>
    <col min="12807" max="12807" width="7.85454545454545" style="16" customWidth="1"/>
    <col min="12808" max="12808" width="6.28181818181818" style="16" customWidth="1"/>
    <col min="12809" max="12809" width="7.70909090909091" style="16" customWidth="1"/>
    <col min="12810" max="12810" width="10.2818181818182" style="16" customWidth="1"/>
    <col min="12811" max="13056" width="10.8545454545455" style="16"/>
    <col min="13057" max="13057" width="10.7090909090909" style="16" customWidth="1"/>
    <col min="13058" max="13058" width="43.7090909090909" style="16" customWidth="1"/>
    <col min="13059" max="13059" width="22.7090909090909" style="16" customWidth="1"/>
    <col min="13060" max="13060" width="13" style="16" customWidth="1"/>
    <col min="13061" max="13061" width="6.28181818181818" style="16" customWidth="1"/>
    <col min="13062" max="13062" width="28.7090909090909" style="16" customWidth="1"/>
    <col min="13063" max="13063" width="7.85454545454545" style="16" customWidth="1"/>
    <col min="13064" max="13064" width="6.28181818181818" style="16" customWidth="1"/>
    <col min="13065" max="13065" width="7.70909090909091" style="16" customWidth="1"/>
    <col min="13066" max="13066" width="10.2818181818182" style="16" customWidth="1"/>
    <col min="13067" max="13312" width="10.8545454545455" style="16"/>
    <col min="13313" max="13313" width="10.7090909090909" style="16" customWidth="1"/>
    <col min="13314" max="13314" width="43.7090909090909" style="16" customWidth="1"/>
    <col min="13315" max="13315" width="22.7090909090909" style="16" customWidth="1"/>
    <col min="13316" max="13316" width="13" style="16" customWidth="1"/>
    <col min="13317" max="13317" width="6.28181818181818" style="16" customWidth="1"/>
    <col min="13318" max="13318" width="28.7090909090909" style="16" customWidth="1"/>
    <col min="13319" max="13319" width="7.85454545454545" style="16" customWidth="1"/>
    <col min="13320" max="13320" width="6.28181818181818" style="16" customWidth="1"/>
    <col min="13321" max="13321" width="7.70909090909091" style="16" customWidth="1"/>
    <col min="13322" max="13322" width="10.2818181818182" style="16" customWidth="1"/>
    <col min="13323" max="13568" width="10.8545454545455" style="16"/>
    <col min="13569" max="13569" width="10.7090909090909" style="16" customWidth="1"/>
    <col min="13570" max="13570" width="43.7090909090909" style="16" customWidth="1"/>
    <col min="13571" max="13571" width="22.7090909090909" style="16" customWidth="1"/>
    <col min="13572" max="13572" width="13" style="16" customWidth="1"/>
    <col min="13573" max="13573" width="6.28181818181818" style="16" customWidth="1"/>
    <col min="13574" max="13574" width="28.7090909090909" style="16" customWidth="1"/>
    <col min="13575" max="13575" width="7.85454545454545" style="16" customWidth="1"/>
    <col min="13576" max="13576" width="6.28181818181818" style="16" customWidth="1"/>
    <col min="13577" max="13577" width="7.70909090909091" style="16" customWidth="1"/>
    <col min="13578" max="13578" width="10.2818181818182" style="16" customWidth="1"/>
    <col min="13579" max="13824" width="10.8545454545455" style="16"/>
    <col min="13825" max="13825" width="10.7090909090909" style="16" customWidth="1"/>
    <col min="13826" max="13826" width="43.7090909090909" style="16" customWidth="1"/>
    <col min="13827" max="13827" width="22.7090909090909" style="16" customWidth="1"/>
    <col min="13828" max="13828" width="13" style="16" customWidth="1"/>
    <col min="13829" max="13829" width="6.28181818181818" style="16" customWidth="1"/>
    <col min="13830" max="13830" width="28.7090909090909" style="16" customWidth="1"/>
    <col min="13831" max="13831" width="7.85454545454545" style="16" customWidth="1"/>
    <col min="13832" max="13832" width="6.28181818181818" style="16" customWidth="1"/>
    <col min="13833" max="13833" width="7.70909090909091" style="16" customWidth="1"/>
    <col min="13834" max="13834" width="10.2818181818182" style="16" customWidth="1"/>
    <col min="13835" max="14080" width="10.8545454545455" style="16"/>
    <col min="14081" max="14081" width="10.7090909090909" style="16" customWidth="1"/>
    <col min="14082" max="14082" width="43.7090909090909" style="16" customWidth="1"/>
    <col min="14083" max="14083" width="22.7090909090909" style="16" customWidth="1"/>
    <col min="14084" max="14084" width="13" style="16" customWidth="1"/>
    <col min="14085" max="14085" width="6.28181818181818" style="16" customWidth="1"/>
    <col min="14086" max="14086" width="28.7090909090909" style="16" customWidth="1"/>
    <col min="14087" max="14087" width="7.85454545454545" style="16" customWidth="1"/>
    <col min="14088" max="14088" width="6.28181818181818" style="16" customWidth="1"/>
    <col min="14089" max="14089" width="7.70909090909091" style="16" customWidth="1"/>
    <col min="14090" max="14090" width="10.2818181818182" style="16" customWidth="1"/>
    <col min="14091" max="14336" width="10.8545454545455" style="16"/>
    <col min="14337" max="14337" width="10.7090909090909" style="16" customWidth="1"/>
    <col min="14338" max="14338" width="43.7090909090909" style="16" customWidth="1"/>
    <col min="14339" max="14339" width="22.7090909090909" style="16" customWidth="1"/>
    <col min="14340" max="14340" width="13" style="16" customWidth="1"/>
    <col min="14341" max="14341" width="6.28181818181818" style="16" customWidth="1"/>
    <col min="14342" max="14342" width="28.7090909090909" style="16" customWidth="1"/>
    <col min="14343" max="14343" width="7.85454545454545" style="16" customWidth="1"/>
    <col min="14344" max="14344" width="6.28181818181818" style="16" customWidth="1"/>
    <col min="14345" max="14345" width="7.70909090909091" style="16" customWidth="1"/>
    <col min="14346" max="14346" width="10.2818181818182" style="16" customWidth="1"/>
    <col min="14347" max="14592" width="10.8545454545455" style="16"/>
    <col min="14593" max="14593" width="10.7090909090909" style="16" customWidth="1"/>
    <col min="14594" max="14594" width="43.7090909090909" style="16" customWidth="1"/>
    <col min="14595" max="14595" width="22.7090909090909" style="16" customWidth="1"/>
    <col min="14596" max="14596" width="13" style="16" customWidth="1"/>
    <col min="14597" max="14597" width="6.28181818181818" style="16" customWidth="1"/>
    <col min="14598" max="14598" width="28.7090909090909" style="16" customWidth="1"/>
    <col min="14599" max="14599" width="7.85454545454545" style="16" customWidth="1"/>
    <col min="14600" max="14600" width="6.28181818181818" style="16" customWidth="1"/>
    <col min="14601" max="14601" width="7.70909090909091" style="16" customWidth="1"/>
    <col min="14602" max="14602" width="10.2818181818182" style="16" customWidth="1"/>
    <col min="14603" max="14848" width="10.8545454545455" style="16"/>
    <col min="14849" max="14849" width="10.7090909090909" style="16" customWidth="1"/>
    <col min="14850" max="14850" width="43.7090909090909" style="16" customWidth="1"/>
    <col min="14851" max="14851" width="22.7090909090909" style="16" customWidth="1"/>
    <col min="14852" max="14852" width="13" style="16" customWidth="1"/>
    <col min="14853" max="14853" width="6.28181818181818" style="16" customWidth="1"/>
    <col min="14854" max="14854" width="28.7090909090909" style="16" customWidth="1"/>
    <col min="14855" max="14855" width="7.85454545454545" style="16" customWidth="1"/>
    <col min="14856" max="14856" width="6.28181818181818" style="16" customWidth="1"/>
    <col min="14857" max="14857" width="7.70909090909091" style="16" customWidth="1"/>
    <col min="14858" max="14858" width="10.2818181818182" style="16" customWidth="1"/>
    <col min="14859" max="15104" width="10.8545454545455" style="16"/>
    <col min="15105" max="15105" width="10.7090909090909" style="16" customWidth="1"/>
    <col min="15106" max="15106" width="43.7090909090909" style="16" customWidth="1"/>
    <col min="15107" max="15107" width="22.7090909090909" style="16" customWidth="1"/>
    <col min="15108" max="15108" width="13" style="16" customWidth="1"/>
    <col min="15109" max="15109" width="6.28181818181818" style="16" customWidth="1"/>
    <col min="15110" max="15110" width="28.7090909090909" style="16" customWidth="1"/>
    <col min="15111" max="15111" width="7.85454545454545" style="16" customWidth="1"/>
    <col min="15112" max="15112" width="6.28181818181818" style="16" customWidth="1"/>
    <col min="15113" max="15113" width="7.70909090909091" style="16" customWidth="1"/>
    <col min="15114" max="15114" width="10.2818181818182" style="16" customWidth="1"/>
    <col min="15115" max="15360" width="10.8545454545455" style="16"/>
    <col min="15361" max="15361" width="10.7090909090909" style="16" customWidth="1"/>
    <col min="15362" max="15362" width="43.7090909090909" style="16" customWidth="1"/>
    <col min="15363" max="15363" width="22.7090909090909" style="16" customWidth="1"/>
    <col min="15364" max="15364" width="13" style="16" customWidth="1"/>
    <col min="15365" max="15365" width="6.28181818181818" style="16" customWidth="1"/>
    <col min="15366" max="15366" width="28.7090909090909" style="16" customWidth="1"/>
    <col min="15367" max="15367" width="7.85454545454545" style="16" customWidth="1"/>
    <col min="15368" max="15368" width="6.28181818181818" style="16" customWidth="1"/>
    <col min="15369" max="15369" width="7.70909090909091" style="16" customWidth="1"/>
    <col min="15370" max="15370" width="10.2818181818182" style="16" customWidth="1"/>
    <col min="15371" max="15616" width="10.8545454545455" style="16"/>
    <col min="15617" max="15617" width="10.7090909090909" style="16" customWidth="1"/>
    <col min="15618" max="15618" width="43.7090909090909" style="16" customWidth="1"/>
    <col min="15619" max="15619" width="22.7090909090909" style="16" customWidth="1"/>
    <col min="15620" max="15620" width="13" style="16" customWidth="1"/>
    <col min="15621" max="15621" width="6.28181818181818" style="16" customWidth="1"/>
    <col min="15622" max="15622" width="28.7090909090909" style="16" customWidth="1"/>
    <col min="15623" max="15623" width="7.85454545454545" style="16" customWidth="1"/>
    <col min="15624" max="15624" width="6.28181818181818" style="16" customWidth="1"/>
    <col min="15625" max="15625" width="7.70909090909091" style="16" customWidth="1"/>
    <col min="15626" max="15626" width="10.2818181818182" style="16" customWidth="1"/>
    <col min="15627" max="15872" width="10.8545454545455" style="16"/>
    <col min="15873" max="15873" width="10.7090909090909" style="16" customWidth="1"/>
    <col min="15874" max="15874" width="43.7090909090909" style="16" customWidth="1"/>
    <col min="15875" max="15875" width="22.7090909090909" style="16" customWidth="1"/>
    <col min="15876" max="15876" width="13" style="16" customWidth="1"/>
    <col min="15877" max="15877" width="6.28181818181818" style="16" customWidth="1"/>
    <col min="15878" max="15878" width="28.7090909090909" style="16" customWidth="1"/>
    <col min="15879" max="15879" width="7.85454545454545" style="16" customWidth="1"/>
    <col min="15880" max="15880" width="6.28181818181818" style="16" customWidth="1"/>
    <col min="15881" max="15881" width="7.70909090909091" style="16" customWidth="1"/>
    <col min="15882" max="15882" width="10.2818181818182" style="16" customWidth="1"/>
    <col min="15883" max="16128" width="10.8545454545455" style="16"/>
    <col min="16129" max="16129" width="10.7090909090909" style="16" customWidth="1"/>
    <col min="16130" max="16130" width="43.7090909090909" style="16" customWidth="1"/>
    <col min="16131" max="16131" width="22.7090909090909" style="16" customWidth="1"/>
    <col min="16132" max="16132" width="13" style="16" customWidth="1"/>
    <col min="16133" max="16133" width="6.28181818181818" style="16" customWidth="1"/>
    <col min="16134" max="16134" width="28.7090909090909" style="16" customWidth="1"/>
    <col min="16135" max="16135" width="7.85454545454545" style="16" customWidth="1"/>
    <col min="16136" max="16136" width="6.28181818181818" style="16" customWidth="1"/>
    <col min="16137" max="16137" width="7.70909090909091" style="16" customWidth="1"/>
    <col min="16138" max="16138" width="10.2818181818182" style="16" customWidth="1"/>
    <col min="16139" max="16384" width="10.8545454545455" style="16"/>
  </cols>
  <sheetData>
    <row r="1" ht="27.95" customHeight="1" spans="1:10">
      <c r="A1" s="137" t="s">
        <v>63</v>
      </c>
      <c r="B1" s="138" t="s">
        <v>179</v>
      </c>
      <c r="C1" s="138" t="s">
        <v>604</v>
      </c>
      <c r="D1" s="138" t="s">
        <v>573</v>
      </c>
      <c r="E1" s="139" t="s">
        <v>574</v>
      </c>
      <c r="F1" s="139" t="s">
        <v>575</v>
      </c>
      <c r="G1" s="139" t="s">
        <v>576</v>
      </c>
      <c r="H1" s="138" t="s">
        <v>0</v>
      </c>
      <c r="I1" s="138" t="s">
        <v>67</v>
      </c>
      <c r="J1" s="141" t="s">
        <v>577</v>
      </c>
    </row>
    <row r="2" spans="1:8">
      <c r="A2" s="42">
        <v>46054</v>
      </c>
      <c r="B2" s="16" t="s">
        <v>69</v>
      </c>
      <c r="E2" s="41"/>
      <c r="F2" s="41"/>
      <c r="G2" s="41">
        <v>-50200</v>
      </c>
      <c r="H2" s="16" t="s">
        <v>16</v>
      </c>
    </row>
    <row r="3" spans="1:9">
      <c r="A3" s="37">
        <v>46056</v>
      </c>
      <c r="B3" s="38" t="s">
        <v>578</v>
      </c>
      <c r="C3" s="38" t="s">
        <v>579</v>
      </c>
      <c r="D3" s="135"/>
      <c r="E3" s="38"/>
      <c r="F3" s="136">
        <v>5000</v>
      </c>
      <c r="G3" s="28">
        <f>G2+F3-E3</f>
        <v>-45200</v>
      </c>
      <c r="H3" s="16" t="s">
        <v>16</v>
      </c>
      <c r="I3" s="38" t="s">
        <v>71</v>
      </c>
    </row>
    <row r="4" spans="1:9">
      <c r="A4" s="37">
        <v>46056</v>
      </c>
      <c r="B4" s="38" t="s">
        <v>193</v>
      </c>
      <c r="C4" s="38" t="s">
        <v>172</v>
      </c>
      <c r="D4" s="135" t="s">
        <v>79</v>
      </c>
      <c r="E4" s="38">
        <v>5000</v>
      </c>
      <c r="F4" s="136"/>
      <c r="G4" s="28">
        <f t="shared" ref="G4:G67" si="0">G3+F4-E4</f>
        <v>-50200</v>
      </c>
      <c r="H4" s="16" t="s">
        <v>16</v>
      </c>
      <c r="I4" s="38" t="s">
        <v>71</v>
      </c>
    </row>
    <row r="5" spans="1:9">
      <c r="A5" s="134">
        <v>46057</v>
      </c>
      <c r="B5" s="38" t="s">
        <v>578</v>
      </c>
      <c r="C5" s="55" t="s">
        <v>579</v>
      </c>
      <c r="D5" s="135"/>
      <c r="E5" s="38"/>
      <c r="F5" s="136">
        <v>5000</v>
      </c>
      <c r="G5" s="28">
        <f t="shared" si="0"/>
        <v>-45200</v>
      </c>
      <c r="H5" s="16" t="s">
        <v>16</v>
      </c>
      <c r="I5" s="38" t="s">
        <v>157</v>
      </c>
    </row>
    <row r="6" spans="1:9">
      <c r="A6" s="42">
        <v>46057</v>
      </c>
      <c r="B6" s="16" t="s">
        <v>618</v>
      </c>
      <c r="C6" s="16" t="s">
        <v>579</v>
      </c>
      <c r="D6" s="135"/>
      <c r="E6" s="41"/>
      <c r="F6" s="41">
        <v>30500</v>
      </c>
      <c r="G6" s="28">
        <f t="shared" si="0"/>
        <v>-14700</v>
      </c>
      <c r="H6" s="16" t="s">
        <v>16</v>
      </c>
      <c r="I6" s="16" t="s">
        <v>92</v>
      </c>
    </row>
    <row r="7" spans="1:9">
      <c r="A7" s="134">
        <v>46057</v>
      </c>
      <c r="B7" s="16" t="s">
        <v>198</v>
      </c>
      <c r="C7" s="16" t="s">
        <v>169</v>
      </c>
      <c r="D7" s="135" t="s">
        <v>79</v>
      </c>
      <c r="E7" s="41">
        <v>5000</v>
      </c>
      <c r="F7" s="41"/>
      <c r="G7" s="28">
        <f t="shared" si="0"/>
        <v>-19700</v>
      </c>
      <c r="H7" s="16" t="s">
        <v>16</v>
      </c>
      <c r="I7" s="16" t="s">
        <v>92</v>
      </c>
    </row>
    <row r="8" spans="1:9">
      <c r="A8" s="134">
        <v>46057</v>
      </c>
      <c r="B8" s="16" t="s">
        <v>199</v>
      </c>
      <c r="C8" s="16" t="s">
        <v>619</v>
      </c>
      <c r="D8" s="135" t="s">
        <v>79</v>
      </c>
      <c r="E8" s="41">
        <v>5000</v>
      </c>
      <c r="F8" s="41"/>
      <c r="G8" s="28">
        <f t="shared" si="0"/>
        <v>-24700</v>
      </c>
      <c r="H8" s="16" t="s">
        <v>16</v>
      </c>
      <c r="I8" s="16" t="s">
        <v>92</v>
      </c>
    </row>
    <row r="9" spans="1:9">
      <c r="A9" s="42">
        <v>46057</v>
      </c>
      <c r="B9" s="16" t="s">
        <v>200</v>
      </c>
      <c r="C9" s="16" t="s">
        <v>169</v>
      </c>
      <c r="D9" s="135" t="s">
        <v>79</v>
      </c>
      <c r="E9" s="41">
        <v>1500</v>
      </c>
      <c r="F9" s="41"/>
      <c r="G9" s="28">
        <f t="shared" si="0"/>
        <v>-26200</v>
      </c>
      <c r="H9" s="16" t="s">
        <v>16</v>
      </c>
      <c r="I9" s="16" t="s">
        <v>92</v>
      </c>
    </row>
    <row r="10" spans="1:9">
      <c r="A10" s="134">
        <v>46057</v>
      </c>
      <c r="B10" s="16" t="s">
        <v>201</v>
      </c>
      <c r="C10" s="16" t="s">
        <v>169</v>
      </c>
      <c r="D10" s="135" t="s">
        <v>79</v>
      </c>
      <c r="E10" s="41">
        <v>500</v>
      </c>
      <c r="F10" s="41"/>
      <c r="G10" s="28">
        <f t="shared" si="0"/>
        <v>-26700</v>
      </c>
      <c r="H10" s="16" t="s">
        <v>16</v>
      </c>
      <c r="I10" s="16" t="s">
        <v>92</v>
      </c>
    </row>
    <row r="11" spans="1:9">
      <c r="A11" s="134">
        <v>46057</v>
      </c>
      <c r="B11" s="16" t="s">
        <v>202</v>
      </c>
      <c r="C11" s="16" t="s">
        <v>169</v>
      </c>
      <c r="D11" s="135" t="s">
        <v>79</v>
      </c>
      <c r="E11" s="41">
        <v>500</v>
      </c>
      <c r="F11" s="41"/>
      <c r="G11" s="28">
        <f t="shared" si="0"/>
        <v>-27200</v>
      </c>
      <c r="H11" s="16" t="s">
        <v>16</v>
      </c>
      <c r="I11" s="16" t="s">
        <v>92</v>
      </c>
    </row>
    <row r="12" spans="1:9">
      <c r="A12" s="42">
        <v>46057</v>
      </c>
      <c r="B12" s="16" t="s">
        <v>203</v>
      </c>
      <c r="C12" s="16" t="s">
        <v>169</v>
      </c>
      <c r="D12" s="135" t="s">
        <v>79</v>
      </c>
      <c r="E12" s="41">
        <v>500</v>
      </c>
      <c r="F12" s="41"/>
      <c r="G12" s="28">
        <f t="shared" si="0"/>
        <v>-27700</v>
      </c>
      <c r="H12" s="16" t="s">
        <v>16</v>
      </c>
      <c r="I12" s="16" t="s">
        <v>92</v>
      </c>
    </row>
    <row r="13" spans="1:9">
      <c r="A13" s="134">
        <v>46057</v>
      </c>
      <c r="B13" s="16" t="s">
        <v>204</v>
      </c>
      <c r="C13" s="16" t="s">
        <v>169</v>
      </c>
      <c r="D13" s="135" t="s">
        <v>79</v>
      </c>
      <c r="E13" s="41">
        <v>500</v>
      </c>
      <c r="F13" s="41"/>
      <c r="G13" s="28">
        <f t="shared" si="0"/>
        <v>-28200</v>
      </c>
      <c r="H13" s="16" t="s">
        <v>16</v>
      </c>
      <c r="I13" s="16" t="s">
        <v>92</v>
      </c>
    </row>
    <row r="14" spans="1:9">
      <c r="A14" s="134">
        <v>46057</v>
      </c>
      <c r="B14" s="16" t="s">
        <v>205</v>
      </c>
      <c r="C14" s="16" t="s">
        <v>169</v>
      </c>
      <c r="D14" s="135" t="s">
        <v>79</v>
      </c>
      <c r="E14" s="41">
        <v>3000</v>
      </c>
      <c r="F14" s="41"/>
      <c r="G14" s="28">
        <f t="shared" si="0"/>
        <v>-31200</v>
      </c>
      <c r="H14" s="16" t="s">
        <v>16</v>
      </c>
      <c r="I14" s="16" t="s">
        <v>92</v>
      </c>
    </row>
    <row r="15" spans="1:9">
      <c r="A15" s="42">
        <v>46057</v>
      </c>
      <c r="B15" s="16" t="s">
        <v>206</v>
      </c>
      <c r="C15" s="16" t="s">
        <v>169</v>
      </c>
      <c r="D15" s="135" t="s">
        <v>79</v>
      </c>
      <c r="E15" s="41">
        <v>300</v>
      </c>
      <c r="F15" s="41"/>
      <c r="G15" s="28">
        <f t="shared" si="0"/>
        <v>-31500</v>
      </c>
      <c r="H15" s="16" t="s">
        <v>16</v>
      </c>
      <c r="I15" s="16" t="s">
        <v>92</v>
      </c>
    </row>
    <row r="16" spans="1:9">
      <c r="A16" s="134">
        <v>46057</v>
      </c>
      <c r="B16" s="16" t="s">
        <v>207</v>
      </c>
      <c r="C16" s="16" t="s">
        <v>169</v>
      </c>
      <c r="D16" s="135" t="s">
        <v>79</v>
      </c>
      <c r="E16" s="41">
        <v>300</v>
      </c>
      <c r="F16" s="41"/>
      <c r="G16" s="28">
        <f t="shared" si="0"/>
        <v>-31800</v>
      </c>
      <c r="H16" s="16" t="s">
        <v>16</v>
      </c>
      <c r="I16" s="16" t="s">
        <v>92</v>
      </c>
    </row>
    <row r="17" spans="1:9">
      <c r="A17" s="134">
        <v>46057</v>
      </c>
      <c r="B17" s="16" t="s">
        <v>208</v>
      </c>
      <c r="C17" s="16" t="s">
        <v>169</v>
      </c>
      <c r="D17" s="135" t="s">
        <v>79</v>
      </c>
      <c r="E17" s="41">
        <v>3000</v>
      </c>
      <c r="F17" s="41"/>
      <c r="G17" s="28">
        <f t="shared" si="0"/>
        <v>-34800</v>
      </c>
      <c r="H17" s="16" t="s">
        <v>16</v>
      </c>
      <c r="I17" s="16" t="s">
        <v>92</v>
      </c>
    </row>
    <row r="18" spans="1:9">
      <c r="A18" s="42">
        <v>46057</v>
      </c>
      <c r="B18" s="16" t="s">
        <v>209</v>
      </c>
      <c r="C18" s="16" t="s">
        <v>169</v>
      </c>
      <c r="D18" s="135" t="s">
        <v>79</v>
      </c>
      <c r="E18" s="41">
        <v>500</v>
      </c>
      <c r="F18" s="41"/>
      <c r="G18" s="28">
        <f t="shared" si="0"/>
        <v>-35300</v>
      </c>
      <c r="H18" s="16" t="s">
        <v>16</v>
      </c>
      <c r="I18" s="16" t="s">
        <v>92</v>
      </c>
    </row>
    <row r="19" spans="1:9">
      <c r="A19" s="134">
        <v>46057</v>
      </c>
      <c r="B19" s="16" t="s">
        <v>210</v>
      </c>
      <c r="C19" s="16" t="s">
        <v>169</v>
      </c>
      <c r="D19" s="135" t="s">
        <v>79</v>
      </c>
      <c r="E19" s="41">
        <v>1500</v>
      </c>
      <c r="F19" s="41"/>
      <c r="G19" s="28">
        <f t="shared" si="0"/>
        <v>-36800</v>
      </c>
      <c r="H19" s="16" t="s">
        <v>16</v>
      </c>
      <c r="I19" s="16" t="s">
        <v>92</v>
      </c>
    </row>
    <row r="20" spans="1:9">
      <c r="A20" s="134">
        <v>46057</v>
      </c>
      <c r="B20" s="16" t="s">
        <v>211</v>
      </c>
      <c r="C20" s="16" t="s">
        <v>169</v>
      </c>
      <c r="D20" s="135" t="s">
        <v>79</v>
      </c>
      <c r="E20" s="41">
        <v>55000</v>
      </c>
      <c r="F20" s="41"/>
      <c r="G20" s="28">
        <f t="shared" si="0"/>
        <v>-91800</v>
      </c>
      <c r="H20" s="16" t="s">
        <v>16</v>
      </c>
      <c r="I20" s="16" t="s">
        <v>92</v>
      </c>
    </row>
    <row r="21" spans="1:9">
      <c r="A21" s="134">
        <v>46057</v>
      </c>
      <c r="B21" s="16" t="s">
        <v>212</v>
      </c>
      <c r="C21" s="16" t="s">
        <v>175</v>
      </c>
      <c r="D21" s="135" t="s">
        <v>79</v>
      </c>
      <c r="E21" s="41">
        <v>5500</v>
      </c>
      <c r="F21" s="41"/>
      <c r="G21" s="28">
        <f t="shared" si="0"/>
        <v>-97300</v>
      </c>
      <c r="H21" s="16" t="s">
        <v>16</v>
      </c>
      <c r="I21" s="16" t="s">
        <v>92</v>
      </c>
    </row>
    <row r="22" spans="1:9">
      <c r="A22" s="42">
        <v>46059</v>
      </c>
      <c r="B22" s="16" t="s">
        <v>620</v>
      </c>
      <c r="C22" s="16" t="s">
        <v>579</v>
      </c>
      <c r="D22" s="135"/>
      <c r="E22" s="41"/>
      <c r="F22" s="41">
        <v>25000</v>
      </c>
      <c r="G22" s="28">
        <f t="shared" si="0"/>
        <v>-72300</v>
      </c>
      <c r="H22" s="16" t="s">
        <v>16</v>
      </c>
      <c r="I22" s="16" t="s">
        <v>96</v>
      </c>
    </row>
    <row r="23" spans="1:9">
      <c r="A23" s="42">
        <v>46059</v>
      </c>
      <c r="B23" s="16" t="s">
        <v>256</v>
      </c>
      <c r="C23" s="16" t="s">
        <v>169</v>
      </c>
      <c r="D23" s="135" t="s">
        <v>79</v>
      </c>
      <c r="E23" s="16">
        <v>5500</v>
      </c>
      <c r="G23" s="28">
        <f t="shared" si="0"/>
        <v>-77800</v>
      </c>
      <c r="H23" s="16" t="s">
        <v>16</v>
      </c>
      <c r="I23" s="16" t="s">
        <v>96</v>
      </c>
    </row>
    <row r="24" spans="1:9">
      <c r="A24" s="42">
        <v>46059</v>
      </c>
      <c r="B24" s="16" t="s">
        <v>257</v>
      </c>
      <c r="C24" s="16" t="s">
        <v>619</v>
      </c>
      <c r="D24" s="135" t="s">
        <v>79</v>
      </c>
      <c r="E24" s="16">
        <v>5000</v>
      </c>
      <c r="G24" s="28">
        <f t="shared" si="0"/>
        <v>-82800</v>
      </c>
      <c r="H24" s="16" t="s">
        <v>16</v>
      </c>
      <c r="I24" s="16" t="s">
        <v>96</v>
      </c>
    </row>
    <row r="25" spans="1:9">
      <c r="A25" s="42">
        <v>46059</v>
      </c>
      <c r="B25" s="16" t="s">
        <v>258</v>
      </c>
      <c r="C25" s="16" t="s">
        <v>169</v>
      </c>
      <c r="D25" s="135" t="s">
        <v>79</v>
      </c>
      <c r="E25" s="16">
        <v>1500</v>
      </c>
      <c r="G25" s="28">
        <f t="shared" si="0"/>
        <v>-84300</v>
      </c>
      <c r="H25" s="16" t="s">
        <v>16</v>
      </c>
      <c r="I25" s="16" t="s">
        <v>96</v>
      </c>
    </row>
    <row r="26" spans="1:9">
      <c r="A26" s="42">
        <v>46059</v>
      </c>
      <c r="B26" s="16" t="s">
        <v>259</v>
      </c>
      <c r="C26" s="16" t="s">
        <v>169</v>
      </c>
      <c r="D26" s="135" t="s">
        <v>79</v>
      </c>
      <c r="E26" s="16">
        <v>7000</v>
      </c>
      <c r="G26" s="28">
        <f t="shared" si="0"/>
        <v>-91300</v>
      </c>
      <c r="H26" s="16" t="s">
        <v>16</v>
      </c>
      <c r="I26" s="16" t="s">
        <v>96</v>
      </c>
    </row>
    <row r="27" spans="1:9">
      <c r="A27" s="42">
        <v>46059</v>
      </c>
      <c r="B27" s="16" t="s">
        <v>260</v>
      </c>
      <c r="C27" s="16" t="s">
        <v>169</v>
      </c>
      <c r="D27" s="135" t="s">
        <v>79</v>
      </c>
      <c r="E27" s="16">
        <v>1000</v>
      </c>
      <c r="G27" s="28">
        <f t="shared" si="0"/>
        <v>-92300</v>
      </c>
      <c r="H27" s="16" t="s">
        <v>16</v>
      </c>
      <c r="I27" s="16" t="s">
        <v>96</v>
      </c>
    </row>
    <row r="28" spans="1:9">
      <c r="A28" s="42">
        <v>46059</v>
      </c>
      <c r="B28" s="16" t="s">
        <v>261</v>
      </c>
      <c r="C28" s="16" t="s">
        <v>169</v>
      </c>
      <c r="D28" s="135" t="s">
        <v>79</v>
      </c>
      <c r="E28" s="16">
        <v>500</v>
      </c>
      <c r="G28" s="28">
        <f t="shared" si="0"/>
        <v>-92800</v>
      </c>
      <c r="H28" s="16" t="s">
        <v>16</v>
      </c>
      <c r="I28" s="16" t="s">
        <v>96</v>
      </c>
    </row>
    <row r="29" spans="1:9">
      <c r="A29" s="42">
        <v>46059</v>
      </c>
      <c r="B29" s="16" t="s">
        <v>262</v>
      </c>
      <c r="C29" s="16" t="s">
        <v>169</v>
      </c>
      <c r="D29" s="135" t="s">
        <v>79</v>
      </c>
      <c r="E29" s="16">
        <v>500</v>
      </c>
      <c r="G29" s="28">
        <f t="shared" si="0"/>
        <v>-93300</v>
      </c>
      <c r="H29" s="16" t="s">
        <v>16</v>
      </c>
      <c r="I29" s="16" t="s">
        <v>96</v>
      </c>
    </row>
    <row r="30" spans="1:9">
      <c r="A30" s="42">
        <v>46059</v>
      </c>
      <c r="B30" s="16" t="s">
        <v>263</v>
      </c>
      <c r="C30" s="16" t="s">
        <v>169</v>
      </c>
      <c r="D30" s="135" t="s">
        <v>79</v>
      </c>
      <c r="E30" s="16">
        <v>500</v>
      </c>
      <c r="G30" s="28">
        <f t="shared" si="0"/>
        <v>-93800</v>
      </c>
      <c r="H30" s="16" t="s">
        <v>16</v>
      </c>
      <c r="I30" s="16" t="s">
        <v>96</v>
      </c>
    </row>
    <row r="31" spans="1:9">
      <c r="A31" s="42">
        <v>46059</v>
      </c>
      <c r="B31" s="16" t="s">
        <v>264</v>
      </c>
      <c r="C31" s="16" t="s">
        <v>169</v>
      </c>
      <c r="D31" s="135" t="s">
        <v>79</v>
      </c>
      <c r="E31" s="16">
        <v>500</v>
      </c>
      <c r="G31" s="28">
        <f t="shared" si="0"/>
        <v>-94300</v>
      </c>
      <c r="H31" s="16" t="s">
        <v>16</v>
      </c>
      <c r="I31" s="16" t="s">
        <v>96</v>
      </c>
    </row>
    <row r="32" spans="1:9">
      <c r="A32" s="42">
        <v>46059</v>
      </c>
      <c r="B32" s="16" t="s">
        <v>265</v>
      </c>
      <c r="C32" s="16" t="s">
        <v>169</v>
      </c>
      <c r="D32" s="135" t="s">
        <v>79</v>
      </c>
      <c r="E32" s="16">
        <v>500</v>
      </c>
      <c r="G32" s="28">
        <f t="shared" si="0"/>
        <v>-94800</v>
      </c>
      <c r="H32" s="16" t="s">
        <v>16</v>
      </c>
      <c r="I32" s="16" t="s">
        <v>96</v>
      </c>
    </row>
    <row r="33" spans="1:9">
      <c r="A33" s="42">
        <v>46059</v>
      </c>
      <c r="B33" s="16" t="s">
        <v>266</v>
      </c>
      <c r="C33" s="16" t="s">
        <v>169</v>
      </c>
      <c r="D33" s="135" t="s">
        <v>79</v>
      </c>
      <c r="E33" s="16">
        <v>500</v>
      </c>
      <c r="G33" s="28">
        <f t="shared" si="0"/>
        <v>-95300</v>
      </c>
      <c r="H33" s="16" t="s">
        <v>16</v>
      </c>
      <c r="I33" s="16" t="s">
        <v>96</v>
      </c>
    </row>
    <row r="34" spans="1:9">
      <c r="A34" s="42">
        <v>46059</v>
      </c>
      <c r="B34" s="16" t="s">
        <v>267</v>
      </c>
      <c r="C34" s="16" t="s">
        <v>175</v>
      </c>
      <c r="D34" s="135" t="s">
        <v>79</v>
      </c>
      <c r="E34" s="16">
        <v>3500</v>
      </c>
      <c r="G34" s="28">
        <f t="shared" si="0"/>
        <v>-98800</v>
      </c>
      <c r="H34" s="16" t="s">
        <v>16</v>
      </c>
      <c r="I34" s="16" t="s">
        <v>96</v>
      </c>
    </row>
    <row r="35" spans="1:9">
      <c r="A35" s="42">
        <v>46063</v>
      </c>
      <c r="B35" s="16" t="s">
        <v>621</v>
      </c>
      <c r="C35" s="16" t="s">
        <v>579</v>
      </c>
      <c r="F35" s="16">
        <v>99500</v>
      </c>
      <c r="G35" s="28">
        <f t="shared" si="0"/>
        <v>700</v>
      </c>
      <c r="H35" s="16" t="s">
        <v>16</v>
      </c>
      <c r="I35" s="16" t="s">
        <v>102</v>
      </c>
    </row>
    <row r="36" spans="1:9">
      <c r="A36" s="42">
        <v>46063</v>
      </c>
      <c r="B36" s="16" t="s">
        <v>293</v>
      </c>
      <c r="C36" s="16" t="s">
        <v>619</v>
      </c>
      <c r="D36" s="135" t="s">
        <v>79</v>
      </c>
      <c r="E36" s="41">
        <v>5000</v>
      </c>
      <c r="F36" s="41"/>
      <c r="G36" s="28">
        <f t="shared" si="0"/>
        <v>-4300</v>
      </c>
      <c r="H36" s="16" t="s">
        <v>16</v>
      </c>
      <c r="I36" s="16" t="s">
        <v>102</v>
      </c>
    </row>
    <row r="37" spans="1:9">
      <c r="A37" s="42">
        <v>46063</v>
      </c>
      <c r="B37" s="16" t="s">
        <v>294</v>
      </c>
      <c r="C37" s="16" t="s">
        <v>169</v>
      </c>
      <c r="D37" s="135" t="s">
        <v>79</v>
      </c>
      <c r="E37" s="41">
        <v>5000</v>
      </c>
      <c r="F37" s="41"/>
      <c r="G37" s="28">
        <f t="shared" si="0"/>
        <v>-9300</v>
      </c>
      <c r="H37" s="16" t="s">
        <v>16</v>
      </c>
      <c r="I37" s="16" t="s">
        <v>102</v>
      </c>
    </row>
    <row r="38" spans="1:9">
      <c r="A38" s="42">
        <v>46063</v>
      </c>
      <c r="B38" s="16" t="s">
        <v>295</v>
      </c>
      <c r="C38" s="16" t="s">
        <v>167</v>
      </c>
      <c r="D38" s="135" t="s">
        <v>79</v>
      </c>
      <c r="E38" s="41">
        <v>4000</v>
      </c>
      <c r="F38" s="41"/>
      <c r="G38" s="28">
        <f t="shared" si="0"/>
        <v>-13300</v>
      </c>
      <c r="H38" s="16" t="s">
        <v>16</v>
      </c>
      <c r="I38" s="16" t="s">
        <v>102</v>
      </c>
    </row>
    <row r="39" spans="1:9">
      <c r="A39" s="42">
        <v>46063</v>
      </c>
      <c r="B39" s="16" t="s">
        <v>296</v>
      </c>
      <c r="C39" s="16" t="s">
        <v>619</v>
      </c>
      <c r="D39" s="135" t="s">
        <v>79</v>
      </c>
      <c r="E39" s="41">
        <v>13000</v>
      </c>
      <c r="F39" s="41"/>
      <c r="G39" s="28">
        <f t="shared" si="0"/>
        <v>-26300</v>
      </c>
      <c r="H39" s="16" t="s">
        <v>16</v>
      </c>
      <c r="I39" s="16" t="s">
        <v>102</v>
      </c>
    </row>
    <row r="40" spans="1:9">
      <c r="A40" s="42">
        <v>46063</v>
      </c>
      <c r="B40" s="16" t="s">
        <v>297</v>
      </c>
      <c r="C40" s="16" t="s">
        <v>169</v>
      </c>
      <c r="D40" s="135" t="s">
        <v>79</v>
      </c>
      <c r="E40" s="41">
        <v>1000</v>
      </c>
      <c r="F40" s="41"/>
      <c r="G40" s="28">
        <f t="shared" si="0"/>
        <v>-27300</v>
      </c>
      <c r="H40" s="16" t="s">
        <v>16</v>
      </c>
      <c r="I40" s="16" t="s">
        <v>102</v>
      </c>
    </row>
    <row r="41" spans="1:9">
      <c r="A41" s="42">
        <v>46063</v>
      </c>
      <c r="B41" s="16" t="s">
        <v>298</v>
      </c>
      <c r="C41" s="16" t="s">
        <v>169</v>
      </c>
      <c r="D41" s="135" t="s">
        <v>79</v>
      </c>
      <c r="E41" s="41">
        <v>500</v>
      </c>
      <c r="F41" s="41"/>
      <c r="G41" s="28">
        <f t="shared" si="0"/>
        <v>-27800</v>
      </c>
      <c r="H41" s="16" t="s">
        <v>16</v>
      </c>
      <c r="I41" s="16" t="s">
        <v>102</v>
      </c>
    </row>
    <row r="42" spans="1:9">
      <c r="A42" s="42">
        <v>46063</v>
      </c>
      <c r="B42" s="16" t="s">
        <v>299</v>
      </c>
      <c r="C42" s="16" t="s">
        <v>169</v>
      </c>
      <c r="D42" s="135" t="s">
        <v>79</v>
      </c>
      <c r="E42" s="41">
        <v>500</v>
      </c>
      <c r="F42" s="41"/>
      <c r="G42" s="28">
        <f t="shared" si="0"/>
        <v>-28300</v>
      </c>
      <c r="H42" s="16" t="s">
        <v>16</v>
      </c>
      <c r="I42" s="16" t="s">
        <v>102</v>
      </c>
    </row>
    <row r="43" spans="1:9">
      <c r="A43" s="42">
        <v>46063</v>
      </c>
      <c r="B43" s="16" t="s">
        <v>300</v>
      </c>
      <c r="C43" s="16" t="s">
        <v>169</v>
      </c>
      <c r="D43" s="135" t="s">
        <v>79</v>
      </c>
      <c r="E43" s="41">
        <v>500</v>
      </c>
      <c r="F43" s="140"/>
      <c r="G43" s="28">
        <f t="shared" si="0"/>
        <v>-28800</v>
      </c>
      <c r="H43" s="16" t="s">
        <v>16</v>
      </c>
      <c r="I43" s="16" t="s">
        <v>102</v>
      </c>
    </row>
    <row r="44" spans="1:9">
      <c r="A44" s="42">
        <v>46064</v>
      </c>
      <c r="B44" s="16" t="s">
        <v>320</v>
      </c>
      <c r="C44" s="16" t="s">
        <v>619</v>
      </c>
      <c r="D44" s="135" t="s">
        <v>79</v>
      </c>
      <c r="E44" s="41">
        <v>5000</v>
      </c>
      <c r="F44" s="140"/>
      <c r="G44" s="28">
        <f t="shared" si="0"/>
        <v>-33800</v>
      </c>
      <c r="H44" s="16" t="s">
        <v>16</v>
      </c>
      <c r="I44" s="16" t="s">
        <v>102</v>
      </c>
    </row>
    <row r="45" spans="1:9">
      <c r="A45" s="42">
        <v>46064</v>
      </c>
      <c r="B45" s="16" t="s">
        <v>321</v>
      </c>
      <c r="C45" s="16" t="s">
        <v>169</v>
      </c>
      <c r="D45" s="135" t="s">
        <v>79</v>
      </c>
      <c r="E45" s="41">
        <v>500</v>
      </c>
      <c r="G45" s="28">
        <f t="shared" si="0"/>
        <v>-34300</v>
      </c>
      <c r="H45" s="16" t="s">
        <v>16</v>
      </c>
      <c r="I45" s="16" t="s">
        <v>102</v>
      </c>
    </row>
    <row r="46" spans="1:9">
      <c r="A46" s="42">
        <v>46064</v>
      </c>
      <c r="B46" s="16" t="s">
        <v>622</v>
      </c>
      <c r="C46" s="16" t="s">
        <v>619</v>
      </c>
      <c r="D46" s="135" t="s">
        <v>79</v>
      </c>
      <c r="E46" s="41">
        <v>13000</v>
      </c>
      <c r="G46" s="28">
        <f t="shared" si="0"/>
        <v>-47300</v>
      </c>
      <c r="H46" s="16" t="s">
        <v>16</v>
      </c>
      <c r="I46" s="16" t="s">
        <v>102</v>
      </c>
    </row>
    <row r="47" spans="1:9">
      <c r="A47" s="42">
        <v>46064</v>
      </c>
      <c r="B47" s="16" t="s">
        <v>323</v>
      </c>
      <c r="C47" s="16" t="s">
        <v>169</v>
      </c>
      <c r="D47" s="135" t="s">
        <v>79</v>
      </c>
      <c r="E47" s="41">
        <v>2000</v>
      </c>
      <c r="G47" s="28">
        <f t="shared" si="0"/>
        <v>-49300</v>
      </c>
      <c r="H47" s="16" t="s">
        <v>16</v>
      </c>
      <c r="I47" s="16" t="s">
        <v>102</v>
      </c>
    </row>
    <row r="48" spans="1:9">
      <c r="A48" s="42">
        <v>46064</v>
      </c>
      <c r="B48" s="16" t="s">
        <v>324</v>
      </c>
      <c r="C48" s="16" t="s">
        <v>169</v>
      </c>
      <c r="D48" s="135" t="s">
        <v>79</v>
      </c>
      <c r="E48" s="41">
        <v>500</v>
      </c>
      <c r="G48" s="28">
        <f t="shared" si="0"/>
        <v>-49800</v>
      </c>
      <c r="H48" s="16" t="s">
        <v>16</v>
      </c>
      <c r="I48" s="16" t="s">
        <v>102</v>
      </c>
    </row>
    <row r="49" spans="1:9">
      <c r="A49" s="42">
        <v>46064</v>
      </c>
      <c r="B49" s="16" t="s">
        <v>325</v>
      </c>
      <c r="C49" s="16" t="s">
        <v>169</v>
      </c>
      <c r="D49" s="135" t="s">
        <v>79</v>
      </c>
      <c r="E49" s="41">
        <v>500</v>
      </c>
      <c r="G49" s="28">
        <f t="shared" si="0"/>
        <v>-50300</v>
      </c>
      <c r="H49" s="16" t="s">
        <v>16</v>
      </c>
      <c r="I49" s="16" t="s">
        <v>102</v>
      </c>
    </row>
    <row r="50" spans="1:9">
      <c r="A50" s="42">
        <v>46064</v>
      </c>
      <c r="B50" s="16" t="s">
        <v>326</v>
      </c>
      <c r="C50" s="16" t="s">
        <v>169</v>
      </c>
      <c r="D50" s="135" t="s">
        <v>79</v>
      </c>
      <c r="E50" s="41">
        <v>500</v>
      </c>
      <c r="G50" s="28">
        <f t="shared" si="0"/>
        <v>-50800</v>
      </c>
      <c r="H50" s="16" t="s">
        <v>16</v>
      </c>
      <c r="I50" s="16" t="s">
        <v>102</v>
      </c>
    </row>
    <row r="51" spans="1:9">
      <c r="A51" s="42">
        <v>46064</v>
      </c>
      <c r="B51" s="16" t="s">
        <v>327</v>
      </c>
      <c r="C51" s="16" t="s">
        <v>169</v>
      </c>
      <c r="D51" s="135" t="s">
        <v>79</v>
      </c>
      <c r="E51" s="16">
        <v>1500</v>
      </c>
      <c r="G51" s="28">
        <f t="shared" si="0"/>
        <v>-52300</v>
      </c>
      <c r="H51" s="16" t="s">
        <v>16</v>
      </c>
      <c r="I51" s="16" t="s">
        <v>102</v>
      </c>
    </row>
    <row r="52" spans="1:9">
      <c r="A52" s="42">
        <v>46064</v>
      </c>
      <c r="B52" s="16" t="s">
        <v>297</v>
      </c>
      <c r="C52" s="16" t="s">
        <v>169</v>
      </c>
      <c r="D52" s="135" t="s">
        <v>79</v>
      </c>
      <c r="E52" s="41">
        <v>300</v>
      </c>
      <c r="F52" s="140"/>
      <c r="G52" s="28">
        <f t="shared" si="0"/>
        <v>-52600</v>
      </c>
      <c r="H52" s="16" t="s">
        <v>16</v>
      </c>
      <c r="I52" s="16" t="s">
        <v>102</v>
      </c>
    </row>
    <row r="53" spans="1:9">
      <c r="A53" s="42">
        <v>46064</v>
      </c>
      <c r="B53" s="16" t="s">
        <v>328</v>
      </c>
      <c r="C53" s="16" t="s">
        <v>169</v>
      </c>
      <c r="D53" s="135" t="s">
        <v>79</v>
      </c>
      <c r="E53" s="41">
        <v>500</v>
      </c>
      <c r="G53" s="28">
        <f t="shared" si="0"/>
        <v>-53100</v>
      </c>
      <c r="H53" s="16" t="s">
        <v>16</v>
      </c>
      <c r="I53" s="16" t="s">
        <v>102</v>
      </c>
    </row>
    <row r="54" spans="1:9">
      <c r="A54" s="42">
        <v>46064</v>
      </c>
      <c r="B54" s="16" t="s">
        <v>329</v>
      </c>
      <c r="C54" s="16" t="s">
        <v>169</v>
      </c>
      <c r="D54" s="135" t="s">
        <v>79</v>
      </c>
      <c r="E54" s="41">
        <v>500</v>
      </c>
      <c r="G54" s="28">
        <f t="shared" si="0"/>
        <v>-53600</v>
      </c>
      <c r="H54" s="16" t="s">
        <v>16</v>
      </c>
      <c r="I54" s="16" t="s">
        <v>102</v>
      </c>
    </row>
    <row r="55" spans="1:9">
      <c r="A55" s="42">
        <v>46064</v>
      </c>
      <c r="B55" s="16" t="s">
        <v>300</v>
      </c>
      <c r="C55" s="16" t="s">
        <v>169</v>
      </c>
      <c r="D55" s="135" t="s">
        <v>79</v>
      </c>
      <c r="E55" s="41">
        <v>500</v>
      </c>
      <c r="F55" s="140"/>
      <c r="G55" s="28">
        <f t="shared" si="0"/>
        <v>-54100</v>
      </c>
      <c r="H55" s="16" t="s">
        <v>16</v>
      </c>
      <c r="I55" s="16" t="s">
        <v>102</v>
      </c>
    </row>
    <row r="56" spans="1:9">
      <c r="A56" s="42">
        <v>46065</v>
      </c>
      <c r="B56" s="16" t="s">
        <v>339</v>
      </c>
      <c r="C56" s="16" t="s">
        <v>169</v>
      </c>
      <c r="D56" s="135" t="s">
        <v>79</v>
      </c>
      <c r="E56" s="41">
        <v>500</v>
      </c>
      <c r="F56" s="140"/>
      <c r="G56" s="28">
        <f t="shared" si="0"/>
        <v>-54600</v>
      </c>
      <c r="H56" s="16" t="s">
        <v>16</v>
      </c>
      <c r="I56" s="16" t="s">
        <v>102</v>
      </c>
    </row>
    <row r="57" spans="1:9">
      <c r="A57" s="42">
        <v>46065</v>
      </c>
      <c r="B57" s="16" t="s">
        <v>622</v>
      </c>
      <c r="C57" s="16" t="s">
        <v>619</v>
      </c>
      <c r="D57" s="135" t="s">
        <v>79</v>
      </c>
      <c r="E57" s="41">
        <v>13000</v>
      </c>
      <c r="F57" s="140"/>
      <c r="G57" s="28">
        <f t="shared" si="0"/>
        <v>-67600</v>
      </c>
      <c r="H57" s="16" t="s">
        <v>16</v>
      </c>
      <c r="I57" s="16" t="s">
        <v>102</v>
      </c>
    </row>
    <row r="58" spans="1:9">
      <c r="A58" s="42">
        <v>46065</v>
      </c>
      <c r="B58" s="16" t="s">
        <v>320</v>
      </c>
      <c r="C58" s="16" t="s">
        <v>619</v>
      </c>
      <c r="D58" s="135" t="s">
        <v>79</v>
      </c>
      <c r="E58" s="41">
        <v>5000</v>
      </c>
      <c r="F58" s="140"/>
      <c r="G58" s="28">
        <f t="shared" si="0"/>
        <v>-72600</v>
      </c>
      <c r="H58" s="16" t="s">
        <v>16</v>
      </c>
      <c r="I58" s="16" t="s">
        <v>102</v>
      </c>
    </row>
    <row r="59" spans="1:9">
      <c r="A59" s="42">
        <v>46065</v>
      </c>
      <c r="B59" s="16" t="s">
        <v>340</v>
      </c>
      <c r="C59" s="16" t="s">
        <v>169</v>
      </c>
      <c r="D59" s="135" t="s">
        <v>79</v>
      </c>
      <c r="E59" s="41">
        <v>2000</v>
      </c>
      <c r="F59" s="140"/>
      <c r="G59" s="28">
        <f t="shared" si="0"/>
        <v>-74600</v>
      </c>
      <c r="H59" s="16" t="s">
        <v>16</v>
      </c>
      <c r="I59" s="16" t="s">
        <v>102</v>
      </c>
    </row>
    <row r="60" spans="1:9">
      <c r="A60" s="42">
        <v>46065</v>
      </c>
      <c r="B60" s="16" t="s">
        <v>341</v>
      </c>
      <c r="C60" s="16" t="s">
        <v>169</v>
      </c>
      <c r="D60" s="135" t="s">
        <v>79</v>
      </c>
      <c r="E60" s="41">
        <v>2000</v>
      </c>
      <c r="F60" s="140"/>
      <c r="G60" s="28">
        <f t="shared" si="0"/>
        <v>-76600</v>
      </c>
      <c r="H60" s="16" t="s">
        <v>16</v>
      </c>
      <c r="I60" s="16" t="s">
        <v>102</v>
      </c>
    </row>
    <row r="61" spans="1:9">
      <c r="A61" s="42">
        <v>46065</v>
      </c>
      <c r="B61" s="16" t="s">
        <v>342</v>
      </c>
      <c r="C61" s="16" t="s">
        <v>169</v>
      </c>
      <c r="D61" s="135" t="s">
        <v>79</v>
      </c>
      <c r="E61" s="41">
        <v>500</v>
      </c>
      <c r="F61" s="41"/>
      <c r="G61" s="28">
        <f t="shared" si="0"/>
        <v>-77100</v>
      </c>
      <c r="H61" s="16" t="s">
        <v>16</v>
      </c>
      <c r="I61" s="16" t="s">
        <v>102</v>
      </c>
    </row>
    <row r="62" spans="1:9">
      <c r="A62" s="42">
        <v>46065</v>
      </c>
      <c r="B62" s="16" t="s">
        <v>328</v>
      </c>
      <c r="C62" s="16" t="s">
        <v>169</v>
      </c>
      <c r="D62" s="135" t="s">
        <v>79</v>
      </c>
      <c r="E62" s="41">
        <v>500</v>
      </c>
      <c r="F62" s="41"/>
      <c r="G62" s="28">
        <f t="shared" si="0"/>
        <v>-77600</v>
      </c>
      <c r="H62" s="16" t="s">
        <v>16</v>
      </c>
      <c r="I62" s="16" t="s">
        <v>102</v>
      </c>
    </row>
    <row r="63" spans="1:9">
      <c r="A63" s="42">
        <v>46065</v>
      </c>
      <c r="B63" s="16" t="s">
        <v>343</v>
      </c>
      <c r="C63" s="16" t="s">
        <v>169</v>
      </c>
      <c r="D63" s="135" t="s">
        <v>79</v>
      </c>
      <c r="E63" s="41">
        <v>500</v>
      </c>
      <c r="F63" s="41"/>
      <c r="G63" s="28">
        <f t="shared" si="0"/>
        <v>-78100</v>
      </c>
      <c r="H63" s="16" t="s">
        <v>16</v>
      </c>
      <c r="I63" s="16" t="s">
        <v>102</v>
      </c>
    </row>
    <row r="64" spans="1:9">
      <c r="A64" s="42">
        <v>46065</v>
      </c>
      <c r="B64" s="16" t="s">
        <v>344</v>
      </c>
      <c r="C64" s="16" t="s">
        <v>169</v>
      </c>
      <c r="D64" s="135" t="s">
        <v>79</v>
      </c>
      <c r="E64" s="41">
        <v>500</v>
      </c>
      <c r="F64" s="41"/>
      <c r="G64" s="28">
        <f t="shared" si="0"/>
        <v>-78600</v>
      </c>
      <c r="H64" s="16" t="s">
        <v>16</v>
      </c>
      <c r="I64" s="16" t="s">
        <v>102</v>
      </c>
    </row>
    <row r="65" spans="1:9">
      <c r="A65" s="42">
        <v>46065</v>
      </c>
      <c r="B65" s="16" t="s">
        <v>345</v>
      </c>
      <c r="C65" s="16" t="s">
        <v>169</v>
      </c>
      <c r="D65" s="135" t="s">
        <v>79</v>
      </c>
      <c r="E65" s="41">
        <v>500</v>
      </c>
      <c r="G65" s="28">
        <f t="shared" si="0"/>
        <v>-79100</v>
      </c>
      <c r="H65" s="16" t="s">
        <v>16</v>
      </c>
      <c r="I65" s="16" t="s">
        <v>102</v>
      </c>
    </row>
    <row r="66" spans="1:9">
      <c r="A66" s="42">
        <v>46065</v>
      </c>
      <c r="B66" s="16" t="s">
        <v>300</v>
      </c>
      <c r="C66" s="16" t="s">
        <v>169</v>
      </c>
      <c r="D66" s="135" t="s">
        <v>79</v>
      </c>
      <c r="E66" s="41">
        <v>500</v>
      </c>
      <c r="F66" s="41"/>
      <c r="G66" s="28">
        <f t="shared" si="0"/>
        <v>-79600</v>
      </c>
      <c r="H66" s="16" t="s">
        <v>16</v>
      </c>
      <c r="I66" s="16" t="s">
        <v>102</v>
      </c>
    </row>
    <row r="67" spans="1:9">
      <c r="A67" s="48">
        <v>46066</v>
      </c>
      <c r="B67" s="16" t="s">
        <v>293</v>
      </c>
      <c r="C67" s="16" t="s">
        <v>619</v>
      </c>
      <c r="D67" s="135" t="s">
        <v>79</v>
      </c>
      <c r="E67" s="41">
        <v>5000</v>
      </c>
      <c r="F67" s="41"/>
      <c r="G67" s="28">
        <f t="shared" si="0"/>
        <v>-84600</v>
      </c>
      <c r="H67" s="16" t="s">
        <v>16</v>
      </c>
      <c r="I67" s="16" t="s">
        <v>102</v>
      </c>
    </row>
    <row r="68" spans="1:9">
      <c r="A68" s="48">
        <v>46066</v>
      </c>
      <c r="B68" s="16" t="s">
        <v>296</v>
      </c>
      <c r="C68" s="16" t="s">
        <v>619</v>
      </c>
      <c r="D68" s="135" t="s">
        <v>79</v>
      </c>
      <c r="E68" s="41">
        <v>5000</v>
      </c>
      <c r="F68" s="41"/>
      <c r="G68" s="28">
        <f t="shared" ref="G68:G124" si="1">G67+F68-E68</f>
        <v>-89600</v>
      </c>
      <c r="H68" s="16" t="s">
        <v>16</v>
      </c>
      <c r="I68" s="16" t="s">
        <v>102</v>
      </c>
    </row>
    <row r="69" spans="1:9">
      <c r="A69" s="48">
        <v>46066</v>
      </c>
      <c r="B69" s="16" t="s">
        <v>350</v>
      </c>
      <c r="C69" s="16" t="s">
        <v>167</v>
      </c>
      <c r="D69" s="135" t="s">
        <v>79</v>
      </c>
      <c r="E69" s="41">
        <v>7500</v>
      </c>
      <c r="F69" s="41"/>
      <c r="G69" s="28">
        <f t="shared" si="1"/>
        <v>-97100</v>
      </c>
      <c r="H69" s="16" t="s">
        <v>16</v>
      </c>
      <c r="I69" s="16" t="s">
        <v>102</v>
      </c>
    </row>
    <row r="70" spans="1:9">
      <c r="A70" s="48">
        <v>46066</v>
      </c>
      <c r="B70" s="16" t="s">
        <v>351</v>
      </c>
      <c r="C70" s="16" t="s">
        <v>169</v>
      </c>
      <c r="D70" s="135" t="s">
        <v>79</v>
      </c>
      <c r="E70" s="41">
        <v>5000</v>
      </c>
      <c r="F70" s="41"/>
      <c r="G70" s="28">
        <f t="shared" si="1"/>
        <v>-102100</v>
      </c>
      <c r="H70" s="16" t="s">
        <v>16</v>
      </c>
      <c r="I70" s="16" t="s">
        <v>102</v>
      </c>
    </row>
    <row r="71" spans="1:9">
      <c r="A71" s="48">
        <v>46066</v>
      </c>
      <c r="B71" s="16" t="s">
        <v>352</v>
      </c>
      <c r="C71" s="16" t="s">
        <v>175</v>
      </c>
      <c r="D71" s="135" t="s">
        <v>79</v>
      </c>
      <c r="E71" s="41">
        <v>11000</v>
      </c>
      <c r="F71" s="41"/>
      <c r="G71" s="28">
        <f t="shared" si="1"/>
        <v>-113100</v>
      </c>
      <c r="H71" s="16" t="s">
        <v>16</v>
      </c>
      <c r="I71" s="16" t="s">
        <v>102</v>
      </c>
    </row>
    <row r="72" spans="1:9">
      <c r="A72" s="48">
        <v>46066</v>
      </c>
      <c r="B72" s="16" t="s">
        <v>578</v>
      </c>
      <c r="C72" s="16" t="s">
        <v>579</v>
      </c>
      <c r="E72" s="41"/>
      <c r="F72" s="41">
        <v>10000</v>
      </c>
      <c r="G72" s="28">
        <f t="shared" si="1"/>
        <v>-103100</v>
      </c>
      <c r="H72" s="16" t="s">
        <v>16</v>
      </c>
      <c r="I72" s="16" t="s">
        <v>105</v>
      </c>
    </row>
    <row r="73" spans="1:9">
      <c r="A73" s="48">
        <v>46066</v>
      </c>
      <c r="B73" s="16" t="s">
        <v>623</v>
      </c>
      <c r="C73" s="16" t="s">
        <v>624</v>
      </c>
      <c r="E73" s="41"/>
      <c r="F73" s="41">
        <v>94500</v>
      </c>
      <c r="G73" s="28">
        <f t="shared" si="1"/>
        <v>-8600</v>
      </c>
      <c r="H73" s="16" t="s">
        <v>16</v>
      </c>
      <c r="I73" s="16" t="s">
        <v>115</v>
      </c>
    </row>
    <row r="74" spans="1:9">
      <c r="A74" s="48">
        <v>46066</v>
      </c>
      <c r="B74" s="16" t="s">
        <v>578</v>
      </c>
      <c r="C74" s="16" t="s">
        <v>579</v>
      </c>
      <c r="E74" s="41"/>
      <c r="F74" s="41">
        <v>10000</v>
      </c>
      <c r="G74" s="28">
        <f t="shared" si="1"/>
        <v>1400</v>
      </c>
      <c r="H74" s="16" t="s">
        <v>16</v>
      </c>
      <c r="I74" s="16" t="s">
        <v>116</v>
      </c>
    </row>
    <row r="75" spans="1:9">
      <c r="A75" s="134">
        <v>46069</v>
      </c>
      <c r="B75" s="38" t="s">
        <v>578</v>
      </c>
      <c r="C75" s="142" t="s">
        <v>579</v>
      </c>
      <c r="D75" s="135"/>
      <c r="E75" s="38"/>
      <c r="F75" s="143">
        <v>10000</v>
      </c>
      <c r="G75" s="28">
        <f t="shared" si="1"/>
        <v>11400</v>
      </c>
      <c r="H75" s="16" t="s">
        <v>16</v>
      </c>
      <c r="I75" s="38" t="s">
        <v>107</v>
      </c>
    </row>
    <row r="76" spans="1:9">
      <c r="A76" s="37">
        <v>46069</v>
      </c>
      <c r="B76" s="38" t="s">
        <v>354</v>
      </c>
      <c r="C76" s="55" t="s">
        <v>172</v>
      </c>
      <c r="D76" s="135" t="s">
        <v>79</v>
      </c>
      <c r="E76" s="38">
        <v>10000</v>
      </c>
      <c r="F76" s="136"/>
      <c r="G76" s="28">
        <f t="shared" si="1"/>
        <v>1400</v>
      </c>
      <c r="H76" s="16" t="s">
        <v>16</v>
      </c>
      <c r="I76" s="38" t="s">
        <v>107</v>
      </c>
    </row>
    <row r="77" spans="1:9">
      <c r="A77" s="48">
        <v>46070</v>
      </c>
      <c r="B77" s="16" t="s">
        <v>370</v>
      </c>
      <c r="C77" s="16" t="s">
        <v>169</v>
      </c>
      <c r="D77" s="135" t="s">
        <v>79</v>
      </c>
      <c r="E77" s="41">
        <v>5000</v>
      </c>
      <c r="F77" s="41"/>
      <c r="G77" s="28">
        <f t="shared" si="1"/>
        <v>-3600</v>
      </c>
      <c r="H77" s="16" t="s">
        <v>16</v>
      </c>
      <c r="I77" s="16" t="s">
        <v>115</v>
      </c>
    </row>
    <row r="78" spans="1:9">
      <c r="A78" s="48">
        <v>46070</v>
      </c>
      <c r="B78" s="16" t="s">
        <v>371</v>
      </c>
      <c r="C78" s="16" t="s">
        <v>174</v>
      </c>
      <c r="D78" s="135" t="s">
        <v>79</v>
      </c>
      <c r="E78" s="41">
        <v>5000</v>
      </c>
      <c r="F78" s="41"/>
      <c r="G78" s="28">
        <f t="shared" si="1"/>
        <v>-8600</v>
      </c>
      <c r="H78" s="16" t="s">
        <v>16</v>
      </c>
      <c r="I78" s="16" t="s">
        <v>115</v>
      </c>
    </row>
    <row r="79" spans="1:9">
      <c r="A79" s="48">
        <v>46070</v>
      </c>
      <c r="B79" s="16" t="s">
        <v>372</v>
      </c>
      <c r="C79" s="16" t="s">
        <v>174</v>
      </c>
      <c r="D79" s="135" t="s">
        <v>79</v>
      </c>
      <c r="E79" s="41">
        <v>39000</v>
      </c>
      <c r="F79" s="41"/>
      <c r="G79" s="28">
        <f t="shared" si="1"/>
        <v>-47600</v>
      </c>
      <c r="H79" s="16" t="s">
        <v>16</v>
      </c>
      <c r="I79" s="16" t="s">
        <v>115</v>
      </c>
    </row>
    <row r="80" spans="1:9">
      <c r="A80" s="48">
        <v>46070</v>
      </c>
      <c r="B80" s="16" t="s">
        <v>373</v>
      </c>
      <c r="C80" s="16" t="s">
        <v>169</v>
      </c>
      <c r="D80" s="135" t="s">
        <v>79</v>
      </c>
      <c r="E80" s="41">
        <v>2000</v>
      </c>
      <c r="F80" s="41"/>
      <c r="G80" s="28">
        <f t="shared" si="1"/>
        <v>-49600</v>
      </c>
      <c r="H80" s="16" t="s">
        <v>16</v>
      </c>
      <c r="I80" s="16" t="s">
        <v>115</v>
      </c>
    </row>
    <row r="81" spans="1:9">
      <c r="A81" s="48">
        <v>46070</v>
      </c>
      <c r="B81" s="16" t="s">
        <v>374</v>
      </c>
      <c r="C81" s="16" t="s">
        <v>169</v>
      </c>
      <c r="D81" s="135" t="s">
        <v>79</v>
      </c>
      <c r="E81" s="41">
        <v>1000</v>
      </c>
      <c r="F81" s="41"/>
      <c r="G81" s="28">
        <f t="shared" si="1"/>
        <v>-50600</v>
      </c>
      <c r="H81" s="16" t="s">
        <v>16</v>
      </c>
      <c r="I81" s="16" t="s">
        <v>115</v>
      </c>
    </row>
    <row r="82" spans="1:9">
      <c r="A82" s="48">
        <v>46070</v>
      </c>
      <c r="B82" s="16" t="s">
        <v>375</v>
      </c>
      <c r="C82" s="16" t="s">
        <v>169</v>
      </c>
      <c r="D82" s="135" t="s">
        <v>79</v>
      </c>
      <c r="E82" s="41">
        <v>500</v>
      </c>
      <c r="F82" s="41"/>
      <c r="G82" s="28">
        <f t="shared" si="1"/>
        <v>-51100</v>
      </c>
      <c r="H82" s="16" t="s">
        <v>16</v>
      </c>
      <c r="I82" s="16" t="s">
        <v>115</v>
      </c>
    </row>
    <row r="83" spans="1:9">
      <c r="A83" s="48">
        <v>46070</v>
      </c>
      <c r="B83" s="16" t="s">
        <v>376</v>
      </c>
      <c r="C83" s="16" t="s">
        <v>169</v>
      </c>
      <c r="D83" s="135" t="s">
        <v>79</v>
      </c>
      <c r="E83" s="41">
        <v>500</v>
      </c>
      <c r="F83" s="41"/>
      <c r="G83" s="28">
        <f t="shared" si="1"/>
        <v>-51600</v>
      </c>
      <c r="H83" s="16" t="s">
        <v>16</v>
      </c>
      <c r="I83" s="16" t="s">
        <v>115</v>
      </c>
    </row>
    <row r="84" spans="1:9">
      <c r="A84" s="48">
        <v>46071</v>
      </c>
      <c r="B84" s="16" t="s">
        <v>402</v>
      </c>
      <c r="C84" s="16" t="s">
        <v>169</v>
      </c>
      <c r="D84" s="135" t="s">
        <v>79</v>
      </c>
      <c r="E84" s="41">
        <v>500</v>
      </c>
      <c r="G84" s="28">
        <f t="shared" si="1"/>
        <v>-52100</v>
      </c>
      <c r="H84" s="16" t="s">
        <v>16</v>
      </c>
      <c r="I84" s="16" t="s">
        <v>115</v>
      </c>
    </row>
    <row r="85" spans="1:9">
      <c r="A85" s="48">
        <v>46071</v>
      </c>
      <c r="B85" s="16" t="s">
        <v>403</v>
      </c>
      <c r="C85" s="16" t="s">
        <v>169</v>
      </c>
      <c r="D85" s="135" t="s">
        <v>79</v>
      </c>
      <c r="E85" s="41">
        <v>5000</v>
      </c>
      <c r="G85" s="28">
        <f t="shared" si="1"/>
        <v>-57100</v>
      </c>
      <c r="H85" s="16" t="s">
        <v>16</v>
      </c>
      <c r="I85" s="16" t="s">
        <v>115</v>
      </c>
    </row>
    <row r="86" spans="1:9">
      <c r="A86" s="48">
        <v>46071</v>
      </c>
      <c r="B86" s="16" t="s">
        <v>404</v>
      </c>
      <c r="C86" s="16" t="s">
        <v>169</v>
      </c>
      <c r="D86" s="135" t="s">
        <v>79</v>
      </c>
      <c r="E86" s="16">
        <v>5000</v>
      </c>
      <c r="G86" s="28">
        <f t="shared" si="1"/>
        <v>-62100</v>
      </c>
      <c r="H86" s="16" t="s">
        <v>16</v>
      </c>
      <c r="I86" s="16" t="s">
        <v>115</v>
      </c>
    </row>
    <row r="87" spans="1:9">
      <c r="A87" s="48">
        <v>46071</v>
      </c>
      <c r="B87" s="16" t="s">
        <v>405</v>
      </c>
      <c r="C87" s="16" t="s">
        <v>169</v>
      </c>
      <c r="D87" s="135" t="s">
        <v>79</v>
      </c>
      <c r="E87" s="16">
        <v>500</v>
      </c>
      <c r="G87" s="28">
        <f t="shared" si="1"/>
        <v>-62600</v>
      </c>
      <c r="H87" s="16" t="s">
        <v>16</v>
      </c>
      <c r="I87" s="16" t="s">
        <v>115</v>
      </c>
    </row>
    <row r="88" spans="1:9">
      <c r="A88" s="48">
        <v>46071</v>
      </c>
      <c r="B88" s="16" t="s">
        <v>371</v>
      </c>
      <c r="C88" s="16" t="s">
        <v>619</v>
      </c>
      <c r="D88" s="135" t="s">
        <v>79</v>
      </c>
      <c r="E88" s="16">
        <v>5000</v>
      </c>
      <c r="G88" s="28">
        <f t="shared" si="1"/>
        <v>-67600</v>
      </c>
      <c r="H88" s="16" t="s">
        <v>16</v>
      </c>
      <c r="I88" s="16" t="s">
        <v>115</v>
      </c>
    </row>
    <row r="89" spans="1:9">
      <c r="A89" s="48">
        <v>46071</v>
      </c>
      <c r="B89" s="16" t="s">
        <v>406</v>
      </c>
      <c r="C89" s="16" t="s">
        <v>169</v>
      </c>
      <c r="D89" s="135" t="s">
        <v>79</v>
      </c>
      <c r="E89" s="16">
        <v>500</v>
      </c>
      <c r="G89" s="28">
        <f t="shared" si="1"/>
        <v>-68100</v>
      </c>
      <c r="H89" s="16" t="s">
        <v>16</v>
      </c>
      <c r="I89" s="16" t="s">
        <v>115</v>
      </c>
    </row>
    <row r="90" spans="1:9">
      <c r="A90" s="48">
        <v>46071</v>
      </c>
      <c r="B90" s="16" t="s">
        <v>407</v>
      </c>
      <c r="C90" s="16" t="s">
        <v>169</v>
      </c>
      <c r="D90" s="135" t="s">
        <v>79</v>
      </c>
      <c r="E90" s="16">
        <v>500</v>
      </c>
      <c r="G90" s="28">
        <f t="shared" si="1"/>
        <v>-68600</v>
      </c>
      <c r="H90" s="16" t="s">
        <v>16</v>
      </c>
      <c r="I90" s="16" t="s">
        <v>115</v>
      </c>
    </row>
    <row r="91" spans="1:9">
      <c r="A91" s="48">
        <v>46071</v>
      </c>
      <c r="B91" s="16" t="s">
        <v>376</v>
      </c>
      <c r="C91" s="16" t="s">
        <v>169</v>
      </c>
      <c r="D91" s="135" t="s">
        <v>79</v>
      </c>
      <c r="E91" s="16">
        <v>500</v>
      </c>
      <c r="G91" s="28">
        <f t="shared" si="1"/>
        <v>-69100</v>
      </c>
      <c r="H91" s="16" t="s">
        <v>16</v>
      </c>
      <c r="I91" s="16" t="s">
        <v>115</v>
      </c>
    </row>
    <row r="92" spans="1:9">
      <c r="A92" s="48">
        <v>46072</v>
      </c>
      <c r="B92" s="16" t="s">
        <v>426</v>
      </c>
      <c r="C92" s="16" t="s">
        <v>169</v>
      </c>
      <c r="D92" s="135" t="s">
        <v>79</v>
      </c>
      <c r="E92" s="16">
        <v>500</v>
      </c>
      <c r="G92" s="28">
        <f t="shared" si="1"/>
        <v>-69600</v>
      </c>
      <c r="H92" s="16" t="s">
        <v>16</v>
      </c>
      <c r="I92" s="16" t="s">
        <v>115</v>
      </c>
    </row>
    <row r="93" spans="1:9">
      <c r="A93" s="48">
        <v>46072</v>
      </c>
      <c r="B93" s="16" t="s">
        <v>427</v>
      </c>
      <c r="C93" s="16" t="s">
        <v>169</v>
      </c>
      <c r="D93" s="135" t="s">
        <v>79</v>
      </c>
      <c r="E93" s="16">
        <v>2000</v>
      </c>
      <c r="G93" s="28">
        <f t="shared" si="1"/>
        <v>-71600</v>
      </c>
      <c r="H93" s="16" t="s">
        <v>16</v>
      </c>
      <c r="I93" s="16" t="s">
        <v>115</v>
      </c>
    </row>
    <row r="94" spans="1:9">
      <c r="A94" s="48">
        <v>46072</v>
      </c>
      <c r="B94" s="16" t="s">
        <v>428</v>
      </c>
      <c r="C94" s="16" t="s">
        <v>169</v>
      </c>
      <c r="D94" s="135" t="s">
        <v>79</v>
      </c>
      <c r="E94" s="16">
        <v>1000</v>
      </c>
      <c r="G94" s="28">
        <f t="shared" si="1"/>
        <v>-72600</v>
      </c>
      <c r="H94" s="16" t="s">
        <v>16</v>
      </c>
      <c r="I94" s="16" t="s">
        <v>115</v>
      </c>
    </row>
    <row r="95" spans="1:9">
      <c r="A95" s="48">
        <v>46072</v>
      </c>
      <c r="B95" s="16" t="s">
        <v>371</v>
      </c>
      <c r="C95" s="16" t="s">
        <v>619</v>
      </c>
      <c r="D95" s="135" t="s">
        <v>79</v>
      </c>
      <c r="E95" s="16">
        <v>5000</v>
      </c>
      <c r="G95" s="28">
        <f t="shared" si="1"/>
        <v>-77600</v>
      </c>
      <c r="H95" s="16" t="s">
        <v>16</v>
      </c>
      <c r="I95" s="16" t="s">
        <v>115</v>
      </c>
    </row>
    <row r="96" spans="1:9">
      <c r="A96" s="48">
        <v>46072</v>
      </c>
      <c r="B96" s="16" t="s">
        <v>429</v>
      </c>
      <c r="C96" s="16" t="s">
        <v>169</v>
      </c>
      <c r="D96" s="135" t="s">
        <v>79</v>
      </c>
      <c r="E96" s="16">
        <v>500</v>
      </c>
      <c r="G96" s="28">
        <f t="shared" si="1"/>
        <v>-78100</v>
      </c>
      <c r="H96" s="16" t="s">
        <v>16</v>
      </c>
      <c r="I96" s="16" t="s">
        <v>115</v>
      </c>
    </row>
    <row r="97" spans="1:9">
      <c r="A97" s="48">
        <v>46072</v>
      </c>
      <c r="B97" s="16" t="s">
        <v>430</v>
      </c>
      <c r="C97" s="16" t="s">
        <v>169</v>
      </c>
      <c r="D97" s="135" t="s">
        <v>79</v>
      </c>
      <c r="E97" s="16">
        <v>4000</v>
      </c>
      <c r="G97" s="28">
        <f t="shared" si="1"/>
        <v>-82100</v>
      </c>
      <c r="H97" s="16" t="s">
        <v>16</v>
      </c>
      <c r="I97" s="16" t="s">
        <v>115</v>
      </c>
    </row>
    <row r="98" spans="1:9">
      <c r="A98" s="48">
        <v>46072</v>
      </c>
      <c r="B98" s="16" t="s">
        <v>431</v>
      </c>
      <c r="C98" s="16" t="s">
        <v>169</v>
      </c>
      <c r="D98" s="135" t="s">
        <v>79</v>
      </c>
      <c r="E98" s="16">
        <v>4000</v>
      </c>
      <c r="G98" s="28">
        <f t="shared" si="1"/>
        <v>-86100</v>
      </c>
      <c r="H98" s="16" t="s">
        <v>16</v>
      </c>
      <c r="I98" s="16" t="s">
        <v>115</v>
      </c>
    </row>
    <row r="99" spans="1:9">
      <c r="A99" s="48">
        <v>46072</v>
      </c>
      <c r="B99" s="16" t="s">
        <v>432</v>
      </c>
      <c r="C99" s="16" t="s">
        <v>169</v>
      </c>
      <c r="D99" s="135" t="s">
        <v>79</v>
      </c>
      <c r="E99" s="16">
        <v>500</v>
      </c>
      <c r="G99" s="28">
        <f t="shared" si="1"/>
        <v>-86600</v>
      </c>
      <c r="H99" s="16" t="s">
        <v>16</v>
      </c>
      <c r="I99" s="16" t="s">
        <v>115</v>
      </c>
    </row>
    <row r="100" spans="1:9">
      <c r="A100" s="48">
        <v>46072</v>
      </c>
      <c r="B100" s="16" t="s">
        <v>433</v>
      </c>
      <c r="C100" s="16" t="s">
        <v>169</v>
      </c>
      <c r="D100" s="135" t="s">
        <v>79</v>
      </c>
      <c r="E100" s="16">
        <v>500</v>
      </c>
      <c r="G100" s="28">
        <f t="shared" si="1"/>
        <v>-87100</v>
      </c>
      <c r="H100" s="16" t="s">
        <v>16</v>
      </c>
      <c r="I100" s="16" t="s">
        <v>115</v>
      </c>
    </row>
    <row r="101" spans="1:9">
      <c r="A101" s="48">
        <v>46072</v>
      </c>
      <c r="B101" s="16" t="s">
        <v>434</v>
      </c>
      <c r="C101" s="16" t="s">
        <v>169</v>
      </c>
      <c r="D101" s="135" t="s">
        <v>79</v>
      </c>
      <c r="E101" s="16">
        <v>500</v>
      </c>
      <c r="G101" s="28">
        <f t="shared" si="1"/>
        <v>-87600</v>
      </c>
      <c r="H101" s="16" t="s">
        <v>16</v>
      </c>
      <c r="I101" s="16" t="s">
        <v>115</v>
      </c>
    </row>
    <row r="102" spans="1:9">
      <c r="A102" s="48">
        <v>46072</v>
      </c>
      <c r="B102" s="16" t="s">
        <v>376</v>
      </c>
      <c r="C102" s="16" t="s">
        <v>169</v>
      </c>
      <c r="D102" s="135" t="s">
        <v>79</v>
      </c>
      <c r="E102" s="16">
        <v>500</v>
      </c>
      <c r="G102" s="28">
        <f t="shared" si="1"/>
        <v>-88100</v>
      </c>
      <c r="H102" s="16" t="s">
        <v>16</v>
      </c>
      <c r="I102" s="16" t="s">
        <v>115</v>
      </c>
    </row>
    <row r="103" spans="1:9">
      <c r="A103" s="48">
        <v>46073</v>
      </c>
      <c r="B103" s="16" t="s">
        <v>371</v>
      </c>
      <c r="C103" s="16" t="s">
        <v>619</v>
      </c>
      <c r="D103" s="135" t="s">
        <v>79</v>
      </c>
      <c r="E103" s="16">
        <v>5000</v>
      </c>
      <c r="G103" s="28">
        <f t="shared" si="1"/>
        <v>-93100</v>
      </c>
      <c r="H103" s="16" t="s">
        <v>16</v>
      </c>
      <c r="I103" s="16" t="s">
        <v>115</v>
      </c>
    </row>
    <row r="104" spans="1:9">
      <c r="A104" s="48">
        <v>46073</v>
      </c>
      <c r="B104" s="16" t="s">
        <v>426</v>
      </c>
      <c r="C104" s="16" t="s">
        <v>169</v>
      </c>
      <c r="D104" s="135" t="s">
        <v>79</v>
      </c>
      <c r="E104" s="16">
        <v>500</v>
      </c>
      <c r="G104" s="28">
        <f t="shared" si="1"/>
        <v>-93600</v>
      </c>
      <c r="H104" s="16" t="s">
        <v>16</v>
      </c>
      <c r="I104" s="16" t="s">
        <v>115</v>
      </c>
    </row>
    <row r="105" spans="1:9">
      <c r="A105" s="48">
        <v>46073</v>
      </c>
      <c r="B105" s="16" t="s">
        <v>446</v>
      </c>
      <c r="C105" s="16" t="s">
        <v>169</v>
      </c>
      <c r="D105" s="135" t="s">
        <v>79</v>
      </c>
      <c r="E105" s="16">
        <v>1500</v>
      </c>
      <c r="G105" s="28">
        <f t="shared" si="1"/>
        <v>-95100</v>
      </c>
      <c r="H105" s="16" t="s">
        <v>16</v>
      </c>
      <c r="I105" s="16" t="s">
        <v>115</v>
      </c>
    </row>
    <row r="106" spans="1:9">
      <c r="A106" s="48">
        <v>46073</v>
      </c>
      <c r="B106" s="16" t="s">
        <v>447</v>
      </c>
      <c r="C106" s="16" t="s">
        <v>169</v>
      </c>
      <c r="D106" s="135" t="s">
        <v>79</v>
      </c>
      <c r="E106" s="16">
        <v>6000</v>
      </c>
      <c r="G106" s="28">
        <f t="shared" si="1"/>
        <v>-101100</v>
      </c>
      <c r="H106" s="16" t="s">
        <v>16</v>
      </c>
      <c r="I106" s="16" t="s">
        <v>115</v>
      </c>
    </row>
    <row r="107" spans="1:9">
      <c r="A107" s="48">
        <v>46073</v>
      </c>
      <c r="B107" s="16" t="s">
        <v>448</v>
      </c>
      <c r="C107" s="16" t="s">
        <v>175</v>
      </c>
      <c r="D107" s="135" t="s">
        <v>79</v>
      </c>
      <c r="E107" s="16">
        <v>7000</v>
      </c>
      <c r="G107" s="28">
        <f t="shared" si="1"/>
        <v>-108100</v>
      </c>
      <c r="H107" s="16" t="s">
        <v>16</v>
      </c>
      <c r="I107" s="16" t="s">
        <v>115</v>
      </c>
    </row>
    <row r="108" spans="1:9">
      <c r="A108" s="48">
        <v>46078</v>
      </c>
      <c r="B108" s="16" t="s">
        <v>578</v>
      </c>
      <c r="C108" s="16" t="s">
        <v>579</v>
      </c>
      <c r="F108" s="16">
        <v>10000</v>
      </c>
      <c r="G108" s="28">
        <f t="shared" si="1"/>
        <v>-98100</v>
      </c>
      <c r="H108" s="16" t="s">
        <v>16</v>
      </c>
      <c r="I108" s="16" t="s">
        <v>131</v>
      </c>
    </row>
    <row r="109" spans="1:9">
      <c r="A109" s="48">
        <v>46078</v>
      </c>
      <c r="B109" s="16" t="s">
        <v>469</v>
      </c>
      <c r="C109" s="16" t="s">
        <v>171</v>
      </c>
      <c r="D109" s="16" t="s">
        <v>10</v>
      </c>
      <c r="E109" s="16">
        <v>8000</v>
      </c>
      <c r="G109" s="28">
        <f t="shared" si="1"/>
        <v>-106100</v>
      </c>
      <c r="H109" s="16" t="s">
        <v>16</v>
      </c>
      <c r="I109" s="16" t="s">
        <v>131</v>
      </c>
    </row>
    <row r="110" spans="1:9">
      <c r="A110" s="48">
        <v>46078</v>
      </c>
      <c r="B110" s="16" t="s">
        <v>132</v>
      </c>
      <c r="C110" s="16" t="s">
        <v>579</v>
      </c>
      <c r="E110" s="16">
        <v>2000</v>
      </c>
      <c r="G110" s="28">
        <f t="shared" si="1"/>
        <v>-108100</v>
      </c>
      <c r="H110" s="16" t="s">
        <v>16</v>
      </c>
      <c r="I110" s="16" t="s">
        <v>131</v>
      </c>
    </row>
    <row r="111" spans="1:9">
      <c r="A111" s="48">
        <v>46078</v>
      </c>
      <c r="B111" s="16" t="s">
        <v>578</v>
      </c>
      <c r="C111" s="16" t="s">
        <v>579</v>
      </c>
      <c r="F111" s="16">
        <v>17000</v>
      </c>
      <c r="G111" s="28">
        <f t="shared" si="1"/>
        <v>-91100</v>
      </c>
      <c r="H111" s="16" t="s">
        <v>16</v>
      </c>
      <c r="I111" s="16" t="s">
        <v>133</v>
      </c>
    </row>
    <row r="112" spans="1:9">
      <c r="A112" s="48">
        <v>46078</v>
      </c>
      <c r="B112" s="16" t="s">
        <v>470</v>
      </c>
      <c r="C112" s="16" t="s">
        <v>171</v>
      </c>
      <c r="D112" s="16" t="s">
        <v>10</v>
      </c>
      <c r="E112" s="16">
        <v>17000</v>
      </c>
      <c r="G112" s="28">
        <f t="shared" si="1"/>
        <v>-108100</v>
      </c>
      <c r="H112" s="16" t="s">
        <v>16</v>
      </c>
      <c r="I112" s="16" t="s">
        <v>133</v>
      </c>
    </row>
    <row r="113" spans="1:9">
      <c r="A113" s="48">
        <v>46078</v>
      </c>
      <c r="B113" s="16" t="s">
        <v>625</v>
      </c>
      <c r="C113" s="16" t="s">
        <v>624</v>
      </c>
      <c r="F113" s="16">
        <v>8000</v>
      </c>
      <c r="G113" s="28">
        <f t="shared" si="1"/>
        <v>-100100</v>
      </c>
      <c r="H113" s="16" t="s">
        <v>16</v>
      </c>
      <c r="I113" s="16" t="s">
        <v>134</v>
      </c>
    </row>
    <row r="114" spans="1:9">
      <c r="A114" s="48">
        <v>46078</v>
      </c>
      <c r="B114" s="16" t="s">
        <v>471</v>
      </c>
      <c r="C114" s="16" t="s">
        <v>169</v>
      </c>
      <c r="D114" s="135" t="s">
        <v>79</v>
      </c>
      <c r="E114" s="16">
        <v>4000</v>
      </c>
      <c r="G114" s="28">
        <f t="shared" si="1"/>
        <v>-104100</v>
      </c>
      <c r="H114" s="16" t="s">
        <v>16</v>
      </c>
      <c r="I114" s="16" t="s">
        <v>134</v>
      </c>
    </row>
    <row r="115" spans="1:9">
      <c r="A115" s="48">
        <v>46078</v>
      </c>
      <c r="B115" s="16" t="s">
        <v>472</v>
      </c>
      <c r="C115" s="16" t="s">
        <v>169</v>
      </c>
      <c r="D115" s="135" t="s">
        <v>79</v>
      </c>
      <c r="E115" s="16">
        <v>4000</v>
      </c>
      <c r="G115" s="28">
        <f t="shared" si="1"/>
        <v>-108100</v>
      </c>
      <c r="H115" s="16" t="s">
        <v>16</v>
      </c>
      <c r="I115" s="16" t="s">
        <v>134</v>
      </c>
    </row>
    <row r="116" spans="1:9">
      <c r="A116" s="48">
        <v>46079</v>
      </c>
      <c r="B116" s="16" t="s">
        <v>578</v>
      </c>
      <c r="C116" s="16" t="s">
        <v>579</v>
      </c>
      <c r="F116" s="16">
        <v>22000</v>
      </c>
      <c r="G116" s="28">
        <f t="shared" si="1"/>
        <v>-86100</v>
      </c>
      <c r="H116" s="16" t="s">
        <v>16</v>
      </c>
      <c r="I116" s="16" t="s">
        <v>141</v>
      </c>
    </row>
    <row r="117" spans="1:9">
      <c r="A117" s="48">
        <v>46079</v>
      </c>
      <c r="B117" s="16" t="s">
        <v>626</v>
      </c>
      <c r="C117" s="16" t="s">
        <v>624</v>
      </c>
      <c r="D117" s="135"/>
      <c r="G117" s="28">
        <f t="shared" si="1"/>
        <v>-86100</v>
      </c>
      <c r="H117" s="16" t="s">
        <v>16</v>
      </c>
      <c r="I117" s="16" t="s">
        <v>141</v>
      </c>
    </row>
    <row r="118" spans="1:9">
      <c r="A118" s="48">
        <v>46079</v>
      </c>
      <c r="B118" s="16" t="s">
        <v>476</v>
      </c>
      <c r="C118" s="16" t="s">
        <v>169</v>
      </c>
      <c r="D118" s="135" t="s">
        <v>79</v>
      </c>
      <c r="E118" s="16">
        <v>4000</v>
      </c>
      <c r="G118" s="28">
        <f t="shared" si="1"/>
        <v>-90100</v>
      </c>
      <c r="H118" s="16" t="s">
        <v>16</v>
      </c>
      <c r="I118" s="16" t="s">
        <v>141</v>
      </c>
    </row>
    <row r="119" spans="1:9">
      <c r="A119" s="48">
        <v>46079</v>
      </c>
      <c r="B119" s="16" t="s">
        <v>477</v>
      </c>
      <c r="C119" s="16" t="s">
        <v>169</v>
      </c>
      <c r="D119" s="135" t="s">
        <v>79</v>
      </c>
      <c r="E119" s="16">
        <v>4000</v>
      </c>
      <c r="G119" s="28">
        <f t="shared" si="1"/>
        <v>-94100</v>
      </c>
      <c r="H119" s="16" t="s">
        <v>16</v>
      </c>
      <c r="I119" s="16" t="s">
        <v>141</v>
      </c>
    </row>
    <row r="120" spans="1:9">
      <c r="A120" s="48">
        <v>46079</v>
      </c>
      <c r="B120" s="16" t="s">
        <v>478</v>
      </c>
      <c r="C120" s="16" t="s">
        <v>175</v>
      </c>
      <c r="D120" s="135" t="s">
        <v>79</v>
      </c>
      <c r="E120" s="16">
        <v>3000</v>
      </c>
      <c r="G120" s="28">
        <f t="shared" si="1"/>
        <v>-97100</v>
      </c>
      <c r="H120" s="16" t="s">
        <v>16</v>
      </c>
      <c r="I120" s="16" t="s">
        <v>141</v>
      </c>
    </row>
    <row r="121" spans="1:9">
      <c r="A121" s="48">
        <v>46079</v>
      </c>
      <c r="B121" s="16" t="s">
        <v>627</v>
      </c>
      <c r="C121" s="16" t="s">
        <v>624</v>
      </c>
      <c r="D121" s="135"/>
      <c r="G121" s="28">
        <f t="shared" si="1"/>
        <v>-97100</v>
      </c>
      <c r="H121" s="16" t="s">
        <v>16</v>
      </c>
      <c r="I121" s="16" t="s">
        <v>141</v>
      </c>
    </row>
    <row r="122" spans="1:9">
      <c r="A122" s="48">
        <v>46079</v>
      </c>
      <c r="B122" s="16" t="s">
        <v>479</v>
      </c>
      <c r="C122" s="16" t="s">
        <v>169</v>
      </c>
      <c r="D122" s="135" t="s">
        <v>79</v>
      </c>
      <c r="E122" s="16">
        <v>4000</v>
      </c>
      <c r="G122" s="28">
        <f t="shared" si="1"/>
        <v>-101100</v>
      </c>
      <c r="H122" s="16" t="s">
        <v>16</v>
      </c>
      <c r="I122" s="16" t="s">
        <v>141</v>
      </c>
    </row>
    <row r="123" spans="1:9">
      <c r="A123" s="48">
        <v>46079</v>
      </c>
      <c r="B123" s="16" t="s">
        <v>480</v>
      </c>
      <c r="C123" s="16" t="s">
        <v>169</v>
      </c>
      <c r="D123" s="135" t="s">
        <v>79</v>
      </c>
      <c r="E123" s="16">
        <v>4000</v>
      </c>
      <c r="G123" s="28">
        <f t="shared" si="1"/>
        <v>-105100</v>
      </c>
      <c r="H123" s="16" t="s">
        <v>16</v>
      </c>
      <c r="I123" s="16" t="s">
        <v>141</v>
      </c>
    </row>
    <row r="124" spans="1:9">
      <c r="A124" s="48">
        <v>46079</v>
      </c>
      <c r="B124" s="16" t="s">
        <v>481</v>
      </c>
      <c r="C124" s="16" t="s">
        <v>175</v>
      </c>
      <c r="D124" s="135" t="s">
        <v>79</v>
      </c>
      <c r="E124" s="16">
        <v>3000</v>
      </c>
      <c r="G124" s="28">
        <f t="shared" si="1"/>
        <v>-108100</v>
      </c>
      <c r="H124" s="16" t="s">
        <v>16</v>
      </c>
      <c r="I124" s="16" t="s">
        <v>141</v>
      </c>
    </row>
    <row r="125" spans="1:9">
      <c r="A125" s="144">
        <v>46062</v>
      </c>
      <c r="B125" s="38" t="s">
        <v>578</v>
      </c>
      <c r="C125" s="55" t="s">
        <v>579</v>
      </c>
      <c r="D125" s="145"/>
      <c r="E125" s="38"/>
      <c r="F125" s="136">
        <v>5000</v>
      </c>
      <c r="G125" s="146">
        <f t="shared" ref="G125:G126" si="2">+G124+F125-E125</f>
        <v>-103100</v>
      </c>
      <c r="H125" s="16" t="s">
        <v>16</v>
      </c>
      <c r="I125" s="38" t="s">
        <v>103</v>
      </c>
    </row>
    <row r="126" spans="1:9">
      <c r="A126" s="144">
        <v>46062</v>
      </c>
      <c r="B126" s="38" t="s">
        <v>275</v>
      </c>
      <c r="C126" s="38"/>
      <c r="D126" s="145" t="s">
        <v>79</v>
      </c>
      <c r="E126" s="38">
        <v>5000</v>
      </c>
      <c r="F126" s="136"/>
      <c r="G126" s="146">
        <f t="shared" si="2"/>
        <v>-108100</v>
      </c>
      <c r="H126" s="16" t="s">
        <v>16</v>
      </c>
      <c r="I126" s="38" t="s">
        <v>103</v>
      </c>
    </row>
  </sheetData>
  <autoFilter xmlns:etc="http://www.wps.cn/officeDocument/2017/etCustomData" ref="A1:J126" etc:filterBottomFollowUsedRange="0">
    <sortState ref="A1:J126">
      <sortCondition ref="A1:A124"/>
    </sortState>
    <extLst/>
  </autoFilter>
  <pageMargins left="0.7" right="0.7" top="0.75" bottom="0.75" header="0.3" footer="0.3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J116"/>
  <sheetViews>
    <sheetView topLeftCell="A59" workbookViewId="0">
      <selection activeCell="H4" sqref="H4:I74"/>
    </sheetView>
  </sheetViews>
  <sheetFormatPr defaultColWidth="11.4272727272727" defaultRowHeight="14.5"/>
  <cols>
    <col min="1" max="1" width="16.1363636363636" style="2" customWidth="1"/>
    <col min="2" max="2" width="34.8545454545455" customWidth="1"/>
    <col min="3" max="4" width="23.5727272727273" customWidth="1"/>
    <col min="5" max="5" width="25.1363636363636" customWidth="1"/>
  </cols>
  <sheetData>
    <row r="1" ht="45.95" customHeight="1" spans="1:10">
      <c r="A1" s="2" t="s">
        <v>606</v>
      </c>
      <c r="B1" s="118" t="s">
        <v>179</v>
      </c>
      <c r="C1" s="118" t="s">
        <v>572</v>
      </c>
      <c r="D1" s="118" t="s">
        <v>65</v>
      </c>
      <c r="E1" s="118" t="s">
        <v>4</v>
      </c>
      <c r="F1" s="119" t="s">
        <v>575</v>
      </c>
      <c r="G1" s="119" t="s">
        <v>576</v>
      </c>
      <c r="H1" s="118" t="s">
        <v>0</v>
      </c>
      <c r="I1" s="118" t="s">
        <v>67</v>
      </c>
      <c r="J1" s="133" t="s">
        <v>577</v>
      </c>
    </row>
    <row r="2" spans="1:8">
      <c r="A2" s="26">
        <v>46054</v>
      </c>
      <c r="B2" t="s">
        <v>69</v>
      </c>
      <c r="G2">
        <v>46600</v>
      </c>
      <c r="H2" t="s">
        <v>15</v>
      </c>
    </row>
    <row r="3" spans="1:9">
      <c r="A3" s="120">
        <v>46056</v>
      </c>
      <c r="B3" s="121" t="s">
        <v>578</v>
      </c>
      <c r="C3" s="121" t="s">
        <v>579</v>
      </c>
      <c r="D3" s="122"/>
      <c r="E3" s="121"/>
      <c r="F3" s="123">
        <v>5000</v>
      </c>
      <c r="G3" s="124">
        <f t="shared" ref="G3:G34" si="0">+G2+F3-E3</f>
        <v>51600</v>
      </c>
      <c r="H3" t="s">
        <v>15</v>
      </c>
      <c r="I3" s="38" t="s">
        <v>71</v>
      </c>
    </row>
    <row r="4" spans="1:9">
      <c r="A4" s="120">
        <v>46056</v>
      </c>
      <c r="B4" s="121" t="s">
        <v>193</v>
      </c>
      <c r="C4" s="121" t="s">
        <v>172</v>
      </c>
      <c r="D4" s="122" t="s">
        <v>79</v>
      </c>
      <c r="E4" s="121">
        <v>5000</v>
      </c>
      <c r="F4" s="123"/>
      <c r="G4" s="124">
        <f t="shared" si="0"/>
        <v>46600</v>
      </c>
      <c r="H4" s="28" t="s">
        <v>15</v>
      </c>
      <c r="I4" s="38" t="s">
        <v>71</v>
      </c>
    </row>
    <row r="5" spans="1:10">
      <c r="A5" s="125">
        <v>46057</v>
      </c>
      <c r="B5" s="126" t="s">
        <v>628</v>
      </c>
      <c r="C5" s="126" t="s">
        <v>597</v>
      </c>
      <c r="D5" s="126"/>
      <c r="E5" s="126"/>
      <c r="F5" s="126">
        <v>93000</v>
      </c>
      <c r="G5" s="124">
        <f t="shared" si="0"/>
        <v>139600</v>
      </c>
      <c r="H5" s="28" t="s">
        <v>15</v>
      </c>
      <c r="I5" t="s">
        <v>93</v>
      </c>
      <c r="J5" s="38"/>
    </row>
    <row r="6" spans="1:10">
      <c r="A6" s="125">
        <v>46057</v>
      </c>
      <c r="B6" s="126" t="s">
        <v>213</v>
      </c>
      <c r="C6" s="126" t="s">
        <v>169</v>
      </c>
      <c r="D6" s="126" t="s">
        <v>79</v>
      </c>
      <c r="E6" s="126">
        <v>6000</v>
      </c>
      <c r="F6" s="126"/>
      <c r="G6" s="124">
        <f t="shared" si="0"/>
        <v>133600</v>
      </c>
      <c r="H6" t="s">
        <v>15</v>
      </c>
      <c r="I6" t="s">
        <v>93</v>
      </c>
      <c r="J6" s="38"/>
    </row>
    <row r="7" spans="1:10">
      <c r="A7" s="125">
        <v>46057</v>
      </c>
      <c r="B7" s="126" t="s">
        <v>214</v>
      </c>
      <c r="C7" s="126" t="s">
        <v>167</v>
      </c>
      <c r="D7" s="126" t="s">
        <v>79</v>
      </c>
      <c r="E7" s="126">
        <v>3500</v>
      </c>
      <c r="F7" s="126"/>
      <c r="G7" s="124">
        <f t="shared" si="0"/>
        <v>130100</v>
      </c>
      <c r="H7" s="28" t="s">
        <v>15</v>
      </c>
      <c r="I7" t="s">
        <v>93</v>
      </c>
      <c r="J7" s="38"/>
    </row>
    <row r="8" spans="1:10">
      <c r="A8" s="125">
        <v>46057</v>
      </c>
      <c r="B8" s="126" t="s">
        <v>215</v>
      </c>
      <c r="C8" s="126" t="s">
        <v>585</v>
      </c>
      <c r="D8" s="126" t="s">
        <v>79</v>
      </c>
      <c r="E8" s="126">
        <v>5000</v>
      </c>
      <c r="F8" s="126"/>
      <c r="G8" s="124">
        <f t="shared" si="0"/>
        <v>125100</v>
      </c>
      <c r="H8" t="s">
        <v>15</v>
      </c>
      <c r="I8" t="s">
        <v>93</v>
      </c>
      <c r="J8" s="38"/>
    </row>
    <row r="9" spans="1:9">
      <c r="A9" s="125">
        <v>46057</v>
      </c>
      <c r="B9" s="126" t="s">
        <v>216</v>
      </c>
      <c r="C9" s="126" t="s">
        <v>585</v>
      </c>
      <c r="D9" s="126" t="s">
        <v>79</v>
      </c>
      <c r="E9" s="126">
        <v>13000</v>
      </c>
      <c r="F9" s="126"/>
      <c r="G9" s="124">
        <f t="shared" si="0"/>
        <v>112100</v>
      </c>
      <c r="H9" s="28" t="s">
        <v>15</v>
      </c>
      <c r="I9" t="s">
        <v>93</v>
      </c>
    </row>
    <row r="10" spans="1:9">
      <c r="A10" s="125">
        <v>46057</v>
      </c>
      <c r="B10" s="126" t="s">
        <v>217</v>
      </c>
      <c r="C10" s="126" t="s">
        <v>169</v>
      </c>
      <c r="D10" s="126" t="s">
        <v>79</v>
      </c>
      <c r="E10" s="126">
        <v>2000</v>
      </c>
      <c r="F10" s="126"/>
      <c r="G10" s="124">
        <f t="shared" si="0"/>
        <v>110100</v>
      </c>
      <c r="H10" t="s">
        <v>15</v>
      </c>
      <c r="I10" t="s">
        <v>93</v>
      </c>
    </row>
    <row r="11" spans="1:9">
      <c r="A11" s="125">
        <v>46057</v>
      </c>
      <c r="B11" s="126" t="s">
        <v>218</v>
      </c>
      <c r="C11" s="126" t="s">
        <v>175</v>
      </c>
      <c r="D11" s="126" t="s">
        <v>79</v>
      </c>
      <c r="E11" s="126">
        <v>3000</v>
      </c>
      <c r="F11" s="126"/>
      <c r="G11" s="124">
        <f t="shared" si="0"/>
        <v>107100</v>
      </c>
      <c r="H11" s="28" t="s">
        <v>15</v>
      </c>
      <c r="I11" t="s">
        <v>93</v>
      </c>
    </row>
    <row r="12" spans="1:9">
      <c r="A12" s="125">
        <v>46058</v>
      </c>
      <c r="B12" s="126" t="s">
        <v>216</v>
      </c>
      <c r="C12" s="126" t="s">
        <v>585</v>
      </c>
      <c r="D12" s="126" t="s">
        <v>79</v>
      </c>
      <c r="E12" s="126">
        <v>13000</v>
      </c>
      <c r="F12" s="126"/>
      <c r="G12" s="124">
        <f t="shared" si="0"/>
        <v>94100</v>
      </c>
      <c r="H12" t="s">
        <v>15</v>
      </c>
      <c r="I12" t="s">
        <v>93</v>
      </c>
    </row>
    <row r="13" spans="1:9">
      <c r="A13" s="125">
        <v>46058</v>
      </c>
      <c r="B13" s="126" t="s">
        <v>235</v>
      </c>
      <c r="C13" s="126" t="s">
        <v>585</v>
      </c>
      <c r="D13" s="126" t="s">
        <v>79</v>
      </c>
      <c r="E13" s="126">
        <v>5000</v>
      </c>
      <c r="F13" s="126"/>
      <c r="G13" s="124">
        <f t="shared" si="0"/>
        <v>89100</v>
      </c>
      <c r="H13" s="28" t="s">
        <v>15</v>
      </c>
      <c r="I13" t="s">
        <v>93</v>
      </c>
    </row>
    <row r="14" spans="1:9">
      <c r="A14" s="125">
        <v>46058</v>
      </c>
      <c r="B14" s="126" t="s">
        <v>236</v>
      </c>
      <c r="C14" s="126" t="s">
        <v>169</v>
      </c>
      <c r="D14" s="126" t="s">
        <v>79</v>
      </c>
      <c r="E14" s="126">
        <v>2000</v>
      </c>
      <c r="F14" s="126"/>
      <c r="G14" s="124">
        <f t="shared" si="0"/>
        <v>87100</v>
      </c>
      <c r="H14" t="s">
        <v>15</v>
      </c>
      <c r="I14" t="s">
        <v>93</v>
      </c>
    </row>
    <row r="15" spans="1:9">
      <c r="A15" s="125">
        <v>46058</v>
      </c>
      <c r="B15" s="126" t="s">
        <v>237</v>
      </c>
      <c r="C15" s="126" t="s">
        <v>169</v>
      </c>
      <c r="D15" s="126" t="s">
        <v>79</v>
      </c>
      <c r="E15" s="126">
        <v>2000</v>
      </c>
      <c r="F15" s="126"/>
      <c r="G15" s="124">
        <f t="shared" si="0"/>
        <v>85100</v>
      </c>
      <c r="H15" s="28" t="s">
        <v>15</v>
      </c>
      <c r="I15" t="s">
        <v>93</v>
      </c>
    </row>
    <row r="16" spans="1:9">
      <c r="A16" s="125">
        <v>46058</v>
      </c>
      <c r="B16" s="126" t="s">
        <v>218</v>
      </c>
      <c r="C16" s="126" t="s">
        <v>175</v>
      </c>
      <c r="D16" s="126" t="s">
        <v>79</v>
      </c>
      <c r="E16" s="126">
        <v>3000</v>
      </c>
      <c r="F16" s="126"/>
      <c r="G16" s="124">
        <f t="shared" si="0"/>
        <v>82100</v>
      </c>
      <c r="H16" t="s">
        <v>15</v>
      </c>
      <c r="I16" t="s">
        <v>93</v>
      </c>
    </row>
    <row r="17" spans="1:9">
      <c r="A17" s="125">
        <v>46059</v>
      </c>
      <c r="B17" s="126" t="s">
        <v>268</v>
      </c>
      <c r="C17" s="126" t="s">
        <v>585</v>
      </c>
      <c r="D17" s="126" t="s">
        <v>79</v>
      </c>
      <c r="E17" s="126">
        <v>13000</v>
      </c>
      <c r="F17" s="126"/>
      <c r="G17" s="124">
        <f t="shared" si="0"/>
        <v>69100</v>
      </c>
      <c r="H17" s="28" t="s">
        <v>15</v>
      </c>
      <c r="I17" t="s">
        <v>93</v>
      </c>
    </row>
    <row r="18" spans="1:9">
      <c r="A18" s="125">
        <v>46059</v>
      </c>
      <c r="B18" s="126" t="s">
        <v>215</v>
      </c>
      <c r="C18" s="126" t="s">
        <v>585</v>
      </c>
      <c r="D18" s="126" t="s">
        <v>79</v>
      </c>
      <c r="E18" s="126">
        <v>5000</v>
      </c>
      <c r="F18" s="126"/>
      <c r="G18" s="124">
        <f t="shared" si="0"/>
        <v>64100</v>
      </c>
      <c r="H18" t="s">
        <v>15</v>
      </c>
      <c r="I18" t="s">
        <v>93</v>
      </c>
    </row>
    <row r="19" spans="1:9">
      <c r="A19" s="125">
        <v>46059</v>
      </c>
      <c r="B19" s="126" t="s">
        <v>269</v>
      </c>
      <c r="C19" s="126" t="s">
        <v>169</v>
      </c>
      <c r="D19" s="126" t="s">
        <v>79</v>
      </c>
      <c r="E19" s="126">
        <v>2000</v>
      </c>
      <c r="F19" s="126"/>
      <c r="G19" s="124">
        <f t="shared" si="0"/>
        <v>62100</v>
      </c>
      <c r="H19" s="28" t="s">
        <v>15</v>
      </c>
      <c r="I19" t="s">
        <v>93</v>
      </c>
    </row>
    <row r="20" spans="1:9">
      <c r="A20" s="125">
        <v>46060</v>
      </c>
      <c r="B20" s="126" t="s">
        <v>273</v>
      </c>
      <c r="C20" s="126" t="s">
        <v>167</v>
      </c>
      <c r="D20" s="126" t="s">
        <v>79</v>
      </c>
      <c r="E20" s="126">
        <v>3500</v>
      </c>
      <c r="F20" s="126"/>
      <c r="G20" s="124">
        <f t="shared" si="0"/>
        <v>58600</v>
      </c>
      <c r="H20" t="s">
        <v>15</v>
      </c>
      <c r="I20" t="s">
        <v>93</v>
      </c>
    </row>
    <row r="21" spans="1:9">
      <c r="A21" s="125">
        <v>46060</v>
      </c>
      <c r="B21" s="126" t="s">
        <v>215</v>
      </c>
      <c r="C21" s="126" t="s">
        <v>585</v>
      </c>
      <c r="D21" s="126" t="s">
        <v>79</v>
      </c>
      <c r="E21" s="126">
        <v>5000</v>
      </c>
      <c r="F21" s="126"/>
      <c r="G21" s="124">
        <f t="shared" si="0"/>
        <v>53600</v>
      </c>
      <c r="H21" s="28" t="s">
        <v>15</v>
      </c>
      <c r="I21" t="s">
        <v>93</v>
      </c>
    </row>
    <row r="22" spans="1:9">
      <c r="A22" s="125">
        <v>46060</v>
      </c>
      <c r="B22" s="126" t="s">
        <v>274</v>
      </c>
      <c r="C22" s="126" t="s">
        <v>169</v>
      </c>
      <c r="D22" s="126" t="s">
        <v>79</v>
      </c>
      <c r="E22" s="126">
        <v>7000</v>
      </c>
      <c r="F22" s="126"/>
      <c r="G22" s="124">
        <f t="shared" si="0"/>
        <v>46600</v>
      </c>
      <c r="H22" t="s">
        <v>15</v>
      </c>
      <c r="I22" t="s">
        <v>93</v>
      </c>
    </row>
    <row r="23" spans="1:9">
      <c r="A23" s="127">
        <v>46062</v>
      </c>
      <c r="B23" s="121" t="s">
        <v>578</v>
      </c>
      <c r="C23" s="128" t="s">
        <v>579</v>
      </c>
      <c r="D23" s="129"/>
      <c r="E23" s="121"/>
      <c r="F23" s="123">
        <v>5000</v>
      </c>
      <c r="G23" s="124">
        <f t="shared" si="0"/>
        <v>51600</v>
      </c>
      <c r="H23" t="s">
        <v>15</v>
      </c>
      <c r="I23" s="38" t="s">
        <v>103</v>
      </c>
    </row>
    <row r="24" spans="1:9">
      <c r="A24" s="127">
        <v>46062</v>
      </c>
      <c r="B24" s="121" t="s">
        <v>275</v>
      </c>
      <c r="C24" s="121" t="s">
        <v>172</v>
      </c>
      <c r="D24" s="129" t="s">
        <v>79</v>
      </c>
      <c r="E24" s="121">
        <v>5000</v>
      </c>
      <c r="F24" s="123"/>
      <c r="G24" s="124">
        <f t="shared" si="0"/>
        <v>46600</v>
      </c>
      <c r="H24" t="s">
        <v>15</v>
      </c>
      <c r="I24" s="38" t="s">
        <v>103</v>
      </c>
    </row>
    <row r="25" spans="1:9">
      <c r="A25" s="125">
        <v>46063</v>
      </c>
      <c r="B25" s="126" t="s">
        <v>629</v>
      </c>
      <c r="C25" s="126" t="s">
        <v>579</v>
      </c>
      <c r="D25" s="126"/>
      <c r="E25" s="126"/>
      <c r="F25" s="126">
        <v>86000</v>
      </c>
      <c r="G25" s="124">
        <f t="shared" si="0"/>
        <v>132600</v>
      </c>
      <c r="H25" t="s">
        <v>15</v>
      </c>
      <c r="I25" t="s">
        <v>101</v>
      </c>
    </row>
    <row r="26" spans="1:9">
      <c r="A26" s="125">
        <v>46063</v>
      </c>
      <c r="B26" s="126" t="s">
        <v>301</v>
      </c>
      <c r="C26" s="126" t="s">
        <v>169</v>
      </c>
      <c r="D26" s="126" t="s">
        <v>79</v>
      </c>
      <c r="E26" s="126">
        <v>6000</v>
      </c>
      <c r="F26" s="126"/>
      <c r="G26" s="124">
        <f t="shared" si="0"/>
        <v>126600</v>
      </c>
      <c r="H26" s="28" t="s">
        <v>15</v>
      </c>
      <c r="I26" t="s">
        <v>101</v>
      </c>
    </row>
    <row r="27" spans="1:9">
      <c r="A27" s="125">
        <v>46063</v>
      </c>
      <c r="B27" s="126" t="s">
        <v>302</v>
      </c>
      <c r="C27" s="126" t="s">
        <v>585</v>
      </c>
      <c r="D27" s="126" t="s">
        <v>79</v>
      </c>
      <c r="E27" s="126">
        <v>5000</v>
      </c>
      <c r="F27" s="126"/>
      <c r="G27" s="124">
        <f t="shared" si="0"/>
        <v>121600</v>
      </c>
      <c r="H27" t="s">
        <v>15</v>
      </c>
      <c r="I27" t="s">
        <v>101</v>
      </c>
    </row>
    <row r="28" spans="1:9">
      <c r="A28" s="125">
        <v>46063</v>
      </c>
      <c r="B28" s="126" t="s">
        <v>303</v>
      </c>
      <c r="C28" s="126" t="s">
        <v>167</v>
      </c>
      <c r="D28" s="126" t="s">
        <v>79</v>
      </c>
      <c r="E28" s="126">
        <v>7000</v>
      </c>
      <c r="F28" s="126"/>
      <c r="G28" s="124">
        <f t="shared" si="0"/>
        <v>114600</v>
      </c>
      <c r="H28" s="28" t="s">
        <v>15</v>
      </c>
      <c r="I28" t="s">
        <v>101</v>
      </c>
    </row>
    <row r="29" spans="1:9">
      <c r="A29" s="125">
        <v>46063</v>
      </c>
      <c r="B29" s="126" t="s">
        <v>304</v>
      </c>
      <c r="C29" s="126" t="s">
        <v>585</v>
      </c>
      <c r="D29" s="126" t="s">
        <v>79</v>
      </c>
      <c r="E29" s="126">
        <v>13000</v>
      </c>
      <c r="F29" s="126"/>
      <c r="G29" s="124">
        <f t="shared" si="0"/>
        <v>101600</v>
      </c>
      <c r="H29" t="s">
        <v>15</v>
      </c>
      <c r="I29" t="s">
        <v>101</v>
      </c>
    </row>
    <row r="30" spans="1:9">
      <c r="A30" s="125">
        <v>46063</v>
      </c>
      <c r="B30" s="126" t="s">
        <v>305</v>
      </c>
      <c r="C30" s="126" t="s">
        <v>169</v>
      </c>
      <c r="D30" s="126" t="s">
        <v>79</v>
      </c>
      <c r="E30" s="126">
        <v>2000</v>
      </c>
      <c r="F30" s="126"/>
      <c r="G30" s="124">
        <f t="shared" si="0"/>
        <v>99600</v>
      </c>
      <c r="H30" s="28" t="s">
        <v>15</v>
      </c>
      <c r="I30" t="s">
        <v>101</v>
      </c>
    </row>
    <row r="31" spans="1:9">
      <c r="A31" s="125">
        <v>46063</v>
      </c>
      <c r="B31" s="126" t="s">
        <v>306</v>
      </c>
      <c r="C31" s="126" t="s">
        <v>175</v>
      </c>
      <c r="D31" s="126" t="s">
        <v>79</v>
      </c>
      <c r="E31" s="126">
        <v>3000</v>
      </c>
      <c r="F31" s="126"/>
      <c r="G31" s="124">
        <f t="shared" si="0"/>
        <v>96600</v>
      </c>
      <c r="H31" t="s">
        <v>15</v>
      </c>
      <c r="I31" t="s">
        <v>101</v>
      </c>
    </row>
    <row r="32" spans="1:9">
      <c r="A32" s="125">
        <v>46064</v>
      </c>
      <c r="B32" s="126" t="s">
        <v>330</v>
      </c>
      <c r="C32" s="126" t="s">
        <v>169</v>
      </c>
      <c r="D32" s="126" t="s">
        <v>79</v>
      </c>
      <c r="E32" s="126">
        <v>3000</v>
      </c>
      <c r="F32" s="126"/>
      <c r="G32" s="124">
        <f t="shared" si="0"/>
        <v>93600</v>
      </c>
      <c r="H32" s="28" t="s">
        <v>15</v>
      </c>
      <c r="I32" t="s">
        <v>101</v>
      </c>
    </row>
    <row r="33" spans="1:9">
      <c r="A33" s="125">
        <v>46064</v>
      </c>
      <c r="B33" s="126" t="s">
        <v>302</v>
      </c>
      <c r="C33" s="126" t="s">
        <v>585</v>
      </c>
      <c r="D33" s="126" t="s">
        <v>79</v>
      </c>
      <c r="E33" s="126">
        <v>5000</v>
      </c>
      <c r="F33" s="126"/>
      <c r="G33" s="124">
        <f t="shared" si="0"/>
        <v>88600</v>
      </c>
      <c r="H33" t="s">
        <v>15</v>
      </c>
      <c r="I33" t="s">
        <v>101</v>
      </c>
    </row>
    <row r="34" spans="1:9">
      <c r="A34" s="125">
        <v>46064</v>
      </c>
      <c r="B34" s="126" t="s">
        <v>306</v>
      </c>
      <c r="C34" s="126" t="s">
        <v>175</v>
      </c>
      <c r="D34" s="126" t="s">
        <v>79</v>
      </c>
      <c r="E34" s="126">
        <v>5000</v>
      </c>
      <c r="F34" s="126"/>
      <c r="G34" s="124">
        <f t="shared" si="0"/>
        <v>83600</v>
      </c>
      <c r="H34" s="28" t="s">
        <v>15</v>
      </c>
      <c r="I34" t="s">
        <v>101</v>
      </c>
    </row>
    <row r="35" spans="1:9">
      <c r="A35" s="125">
        <v>46064</v>
      </c>
      <c r="B35" s="126" t="s">
        <v>331</v>
      </c>
      <c r="C35" s="126" t="s">
        <v>169</v>
      </c>
      <c r="D35" s="126" t="s">
        <v>79</v>
      </c>
      <c r="E35" s="126">
        <v>3000</v>
      </c>
      <c r="F35" s="126"/>
      <c r="G35" s="124">
        <f t="shared" ref="G35:G66" si="1">+G34+F35-E35</f>
        <v>80600</v>
      </c>
      <c r="H35" t="s">
        <v>15</v>
      </c>
      <c r="I35" t="s">
        <v>101</v>
      </c>
    </row>
    <row r="36" spans="1:9">
      <c r="A36" s="125">
        <v>46064</v>
      </c>
      <c r="B36" s="126" t="s">
        <v>332</v>
      </c>
      <c r="C36" s="126" t="s">
        <v>585</v>
      </c>
      <c r="D36" s="126" t="s">
        <v>79</v>
      </c>
      <c r="E36" s="126">
        <v>13000</v>
      </c>
      <c r="F36" s="126"/>
      <c r="G36" s="124">
        <f t="shared" si="1"/>
        <v>67600</v>
      </c>
      <c r="H36" s="28" t="s">
        <v>15</v>
      </c>
      <c r="I36" t="s">
        <v>101</v>
      </c>
    </row>
    <row r="37" spans="1:9">
      <c r="A37" s="125">
        <v>46064</v>
      </c>
      <c r="B37" s="126" t="s">
        <v>333</v>
      </c>
      <c r="C37" s="126" t="s">
        <v>169</v>
      </c>
      <c r="D37" s="126" t="s">
        <v>79</v>
      </c>
      <c r="E37" s="126">
        <v>2000</v>
      </c>
      <c r="F37" s="126"/>
      <c r="G37" s="124">
        <f t="shared" si="1"/>
        <v>65600</v>
      </c>
      <c r="H37" t="s">
        <v>15</v>
      </c>
      <c r="I37" t="s">
        <v>101</v>
      </c>
    </row>
    <row r="38" spans="1:9">
      <c r="A38" s="125">
        <v>46065</v>
      </c>
      <c r="B38" s="126" t="s">
        <v>346</v>
      </c>
      <c r="C38" s="126" t="s">
        <v>169</v>
      </c>
      <c r="D38" s="126" t="s">
        <v>79</v>
      </c>
      <c r="E38" s="126">
        <v>1000</v>
      </c>
      <c r="F38" s="126"/>
      <c r="G38" s="124">
        <f t="shared" si="1"/>
        <v>64600</v>
      </c>
      <c r="H38" s="28" t="s">
        <v>15</v>
      </c>
      <c r="I38" t="s">
        <v>101</v>
      </c>
    </row>
    <row r="39" spans="1:9">
      <c r="A39" s="125">
        <v>46065</v>
      </c>
      <c r="B39" s="126" t="s">
        <v>347</v>
      </c>
      <c r="C39" s="126" t="s">
        <v>585</v>
      </c>
      <c r="D39" s="126" t="s">
        <v>79</v>
      </c>
      <c r="E39" s="126">
        <v>5000</v>
      </c>
      <c r="F39" s="126"/>
      <c r="G39" s="124">
        <f t="shared" si="1"/>
        <v>59600</v>
      </c>
      <c r="H39" t="s">
        <v>15</v>
      </c>
      <c r="I39" t="s">
        <v>101</v>
      </c>
    </row>
    <row r="40" spans="1:9">
      <c r="A40" s="125">
        <v>46065</v>
      </c>
      <c r="B40" s="126" t="s">
        <v>348</v>
      </c>
      <c r="C40" s="126" t="s">
        <v>167</v>
      </c>
      <c r="D40" s="126" t="s">
        <v>79</v>
      </c>
      <c r="E40" s="126">
        <v>7000</v>
      </c>
      <c r="F40" s="126"/>
      <c r="G40" s="124">
        <f t="shared" si="1"/>
        <v>52600</v>
      </c>
      <c r="H40" s="28" t="s">
        <v>15</v>
      </c>
      <c r="I40" t="s">
        <v>101</v>
      </c>
    </row>
    <row r="41" spans="1:9">
      <c r="A41" s="125">
        <v>46065</v>
      </c>
      <c r="B41" s="126" t="s">
        <v>349</v>
      </c>
      <c r="C41" s="126" t="s">
        <v>169</v>
      </c>
      <c r="D41" s="126" t="s">
        <v>79</v>
      </c>
      <c r="E41" s="126">
        <v>6000</v>
      </c>
      <c r="F41" s="126"/>
      <c r="G41" s="124">
        <f t="shared" si="1"/>
        <v>46600</v>
      </c>
      <c r="H41" t="s">
        <v>15</v>
      </c>
      <c r="I41" t="s">
        <v>101</v>
      </c>
    </row>
    <row r="42" spans="1:9">
      <c r="A42" s="130">
        <v>46069</v>
      </c>
      <c r="B42" s="121" t="s">
        <v>578</v>
      </c>
      <c r="C42" s="131" t="s">
        <v>579</v>
      </c>
      <c r="D42" s="122"/>
      <c r="E42" s="121"/>
      <c r="F42" s="132">
        <v>10000</v>
      </c>
      <c r="G42" s="124">
        <f t="shared" si="1"/>
        <v>56600</v>
      </c>
      <c r="H42" t="s">
        <v>15</v>
      </c>
      <c r="I42" s="38" t="s">
        <v>107</v>
      </c>
    </row>
    <row r="43" spans="1:9">
      <c r="A43" s="120">
        <v>46069</v>
      </c>
      <c r="B43" s="121" t="s">
        <v>354</v>
      </c>
      <c r="C43" s="128" t="s">
        <v>172</v>
      </c>
      <c r="D43" s="122" t="s">
        <v>79</v>
      </c>
      <c r="E43" s="121">
        <v>10000</v>
      </c>
      <c r="F43" s="123"/>
      <c r="G43" s="124">
        <f t="shared" si="1"/>
        <v>46600</v>
      </c>
      <c r="H43" t="s">
        <v>15</v>
      </c>
      <c r="I43" s="38" t="s">
        <v>107</v>
      </c>
    </row>
    <row r="44" spans="1:9">
      <c r="A44" s="125">
        <v>46070</v>
      </c>
      <c r="B44" s="126" t="s">
        <v>630</v>
      </c>
      <c r="C44" s="126" t="s">
        <v>597</v>
      </c>
      <c r="D44" s="126"/>
      <c r="E44" s="126"/>
      <c r="F44" s="126">
        <v>116000</v>
      </c>
      <c r="G44" s="124">
        <f t="shared" si="1"/>
        <v>162600</v>
      </c>
      <c r="H44" t="s">
        <v>15</v>
      </c>
      <c r="I44" t="s">
        <v>114</v>
      </c>
    </row>
    <row r="45" spans="1:9">
      <c r="A45" s="125">
        <v>46070</v>
      </c>
      <c r="B45" s="126" t="s">
        <v>377</v>
      </c>
      <c r="C45" s="126" t="s">
        <v>169</v>
      </c>
      <c r="D45" s="126" t="s">
        <v>79</v>
      </c>
      <c r="E45" s="126">
        <v>7000</v>
      </c>
      <c r="F45" s="126"/>
      <c r="G45" s="124">
        <f t="shared" si="1"/>
        <v>155600</v>
      </c>
      <c r="H45" s="28" t="s">
        <v>15</v>
      </c>
      <c r="I45" t="s">
        <v>114</v>
      </c>
    </row>
    <row r="46" spans="1:9">
      <c r="A46" s="125">
        <v>46070</v>
      </c>
      <c r="B46" s="126" t="s">
        <v>378</v>
      </c>
      <c r="C46" s="126" t="s">
        <v>167</v>
      </c>
      <c r="D46" s="126" t="s">
        <v>79</v>
      </c>
      <c r="E46" s="126">
        <v>6000</v>
      </c>
      <c r="F46" s="126"/>
      <c r="G46" s="124">
        <f t="shared" si="1"/>
        <v>149600</v>
      </c>
      <c r="H46" t="s">
        <v>15</v>
      </c>
      <c r="I46" t="s">
        <v>114</v>
      </c>
    </row>
    <row r="47" spans="1:9">
      <c r="A47" s="125">
        <v>46070</v>
      </c>
      <c r="B47" s="126" t="s">
        <v>379</v>
      </c>
      <c r="C47" s="126" t="s">
        <v>169</v>
      </c>
      <c r="D47" s="126" t="s">
        <v>79</v>
      </c>
      <c r="E47" s="126">
        <v>2000</v>
      </c>
      <c r="F47" s="126"/>
      <c r="G47" s="124">
        <f t="shared" si="1"/>
        <v>147600</v>
      </c>
      <c r="H47" s="28" t="s">
        <v>15</v>
      </c>
      <c r="I47" t="s">
        <v>114</v>
      </c>
    </row>
    <row r="48" spans="1:9">
      <c r="A48" s="125">
        <v>46070</v>
      </c>
      <c r="B48" s="126" t="s">
        <v>380</v>
      </c>
      <c r="C48" s="126" t="s">
        <v>585</v>
      </c>
      <c r="D48" s="126" t="s">
        <v>79</v>
      </c>
      <c r="E48" s="126">
        <v>5000</v>
      </c>
      <c r="F48" s="126"/>
      <c r="G48" s="124">
        <f t="shared" si="1"/>
        <v>142600</v>
      </c>
      <c r="H48" t="s">
        <v>15</v>
      </c>
      <c r="I48" t="s">
        <v>114</v>
      </c>
    </row>
    <row r="49" spans="1:9">
      <c r="A49" s="125">
        <v>46070</v>
      </c>
      <c r="B49" s="126" t="s">
        <v>381</v>
      </c>
      <c r="C49" s="126" t="s">
        <v>585</v>
      </c>
      <c r="D49" s="126" t="s">
        <v>79</v>
      </c>
      <c r="E49" s="126">
        <v>13000</v>
      </c>
      <c r="F49" s="126"/>
      <c r="G49" s="124">
        <f t="shared" si="1"/>
        <v>129600</v>
      </c>
      <c r="H49" s="28" t="s">
        <v>15</v>
      </c>
      <c r="I49" t="s">
        <v>114</v>
      </c>
    </row>
    <row r="50" spans="1:9">
      <c r="A50" s="125">
        <v>46071</v>
      </c>
      <c r="B50" s="126" t="s">
        <v>381</v>
      </c>
      <c r="C50" s="126" t="s">
        <v>585</v>
      </c>
      <c r="D50" s="126" t="s">
        <v>79</v>
      </c>
      <c r="E50" s="126">
        <v>13000</v>
      </c>
      <c r="F50" s="126"/>
      <c r="G50" s="124">
        <f t="shared" si="1"/>
        <v>116600</v>
      </c>
      <c r="H50" t="s">
        <v>15</v>
      </c>
      <c r="I50" t="s">
        <v>114</v>
      </c>
    </row>
    <row r="51" spans="1:9">
      <c r="A51" s="125">
        <v>46071</v>
      </c>
      <c r="B51" s="126" t="s">
        <v>408</v>
      </c>
      <c r="C51" s="126" t="s">
        <v>175</v>
      </c>
      <c r="D51" s="126" t="s">
        <v>79</v>
      </c>
      <c r="E51" s="126">
        <v>6000</v>
      </c>
      <c r="F51" s="126"/>
      <c r="G51" s="124">
        <f t="shared" si="1"/>
        <v>110600</v>
      </c>
      <c r="H51" s="28" t="s">
        <v>15</v>
      </c>
      <c r="I51" t="s">
        <v>114</v>
      </c>
    </row>
    <row r="52" spans="1:9">
      <c r="A52" s="125">
        <v>46071</v>
      </c>
      <c r="B52" s="126" t="s">
        <v>409</v>
      </c>
      <c r="C52" s="126" t="s">
        <v>169</v>
      </c>
      <c r="D52" s="126" t="s">
        <v>79</v>
      </c>
      <c r="E52" s="126">
        <v>10000</v>
      </c>
      <c r="F52" s="126"/>
      <c r="G52" s="124">
        <f t="shared" si="1"/>
        <v>100600</v>
      </c>
      <c r="H52" t="s">
        <v>15</v>
      </c>
      <c r="I52" t="s">
        <v>114</v>
      </c>
    </row>
    <row r="53" spans="1:9">
      <c r="A53" s="125">
        <v>46071</v>
      </c>
      <c r="B53" s="126" t="s">
        <v>410</v>
      </c>
      <c r="C53" s="126" t="s">
        <v>585</v>
      </c>
      <c r="D53" s="126" t="s">
        <v>79</v>
      </c>
      <c r="E53" s="126">
        <v>5000</v>
      </c>
      <c r="F53" s="126"/>
      <c r="G53" s="124">
        <f t="shared" si="1"/>
        <v>95600</v>
      </c>
      <c r="H53" s="28" t="s">
        <v>15</v>
      </c>
      <c r="I53" t="s">
        <v>114</v>
      </c>
    </row>
    <row r="54" spans="1:9">
      <c r="A54" s="125">
        <v>46071</v>
      </c>
      <c r="B54" s="126" t="s">
        <v>411</v>
      </c>
      <c r="C54" s="126" t="s">
        <v>169</v>
      </c>
      <c r="D54" s="126" t="s">
        <v>79</v>
      </c>
      <c r="E54" s="126">
        <v>2000</v>
      </c>
      <c r="F54" s="126"/>
      <c r="G54" s="124">
        <f t="shared" si="1"/>
        <v>93600</v>
      </c>
      <c r="H54" t="s">
        <v>15</v>
      </c>
      <c r="I54" t="s">
        <v>114</v>
      </c>
    </row>
    <row r="55" spans="1:9">
      <c r="A55" s="125">
        <v>46072</v>
      </c>
      <c r="B55" s="126" t="s">
        <v>435</v>
      </c>
      <c r="C55" s="126" t="s">
        <v>169</v>
      </c>
      <c r="D55" s="126" t="s">
        <v>79</v>
      </c>
      <c r="E55" s="126">
        <v>4000</v>
      </c>
      <c r="F55" s="126"/>
      <c r="G55" s="124">
        <f t="shared" si="1"/>
        <v>89600</v>
      </c>
      <c r="H55" s="28" t="s">
        <v>15</v>
      </c>
      <c r="I55" t="s">
        <v>114</v>
      </c>
    </row>
    <row r="56" spans="1:9">
      <c r="A56" s="125">
        <v>46072</v>
      </c>
      <c r="B56" s="126" t="s">
        <v>410</v>
      </c>
      <c r="C56" s="126" t="s">
        <v>585</v>
      </c>
      <c r="D56" s="126" t="s">
        <v>79</v>
      </c>
      <c r="E56" s="126">
        <v>5000</v>
      </c>
      <c r="F56" s="126"/>
      <c r="G56" s="124">
        <f t="shared" si="1"/>
        <v>84600</v>
      </c>
      <c r="H56" t="s">
        <v>15</v>
      </c>
      <c r="I56" t="s">
        <v>114</v>
      </c>
    </row>
    <row r="57" spans="1:9">
      <c r="A57" s="125">
        <v>46072</v>
      </c>
      <c r="B57" s="126" t="s">
        <v>436</v>
      </c>
      <c r="C57" s="126" t="s">
        <v>175</v>
      </c>
      <c r="D57" s="126" t="s">
        <v>79</v>
      </c>
      <c r="E57" s="126">
        <v>7000</v>
      </c>
      <c r="F57" s="126"/>
      <c r="G57" s="124">
        <f t="shared" si="1"/>
        <v>77600</v>
      </c>
      <c r="H57" s="28" t="s">
        <v>15</v>
      </c>
      <c r="I57" t="s">
        <v>114</v>
      </c>
    </row>
    <row r="58" spans="1:9">
      <c r="A58" s="125">
        <v>46072</v>
      </c>
      <c r="B58" s="126" t="s">
        <v>437</v>
      </c>
      <c r="C58" s="126" t="s">
        <v>169</v>
      </c>
      <c r="D58" s="126" t="s">
        <v>79</v>
      </c>
      <c r="E58" s="126">
        <v>2000</v>
      </c>
      <c r="F58" s="126"/>
      <c r="G58" s="124">
        <f t="shared" si="1"/>
        <v>75600</v>
      </c>
      <c r="H58" t="s">
        <v>15</v>
      </c>
      <c r="I58" t="s">
        <v>114</v>
      </c>
    </row>
    <row r="59" spans="1:9">
      <c r="A59" s="125">
        <v>46072</v>
      </c>
      <c r="B59" s="126" t="s">
        <v>438</v>
      </c>
      <c r="C59" s="126" t="s">
        <v>167</v>
      </c>
      <c r="D59" s="126" t="s">
        <v>79</v>
      </c>
      <c r="E59" s="126">
        <v>5000</v>
      </c>
      <c r="F59" s="126"/>
      <c r="G59" s="124">
        <f t="shared" si="1"/>
        <v>70600</v>
      </c>
      <c r="H59" s="28" t="s">
        <v>15</v>
      </c>
      <c r="I59" t="s">
        <v>114</v>
      </c>
    </row>
    <row r="60" spans="1:9">
      <c r="A60" s="125">
        <v>46072</v>
      </c>
      <c r="B60" s="126" t="s">
        <v>439</v>
      </c>
      <c r="C60" s="126" t="s">
        <v>169</v>
      </c>
      <c r="D60" s="126" t="s">
        <v>79</v>
      </c>
      <c r="E60" s="126">
        <v>10000</v>
      </c>
      <c r="F60" s="126"/>
      <c r="G60" s="124">
        <f t="shared" si="1"/>
        <v>60600</v>
      </c>
      <c r="H60" t="s">
        <v>15</v>
      </c>
      <c r="I60" t="s">
        <v>114</v>
      </c>
    </row>
    <row r="61" spans="1:9">
      <c r="A61" s="125">
        <v>46079</v>
      </c>
      <c r="B61" s="126" t="s">
        <v>631</v>
      </c>
      <c r="C61" s="126" t="s">
        <v>597</v>
      </c>
      <c r="D61" s="126"/>
      <c r="E61" s="124"/>
      <c r="F61" s="124">
        <v>47500</v>
      </c>
      <c r="G61" s="124">
        <f t="shared" si="1"/>
        <v>108100</v>
      </c>
      <c r="H61" t="s">
        <v>15</v>
      </c>
      <c r="I61" t="s">
        <v>142</v>
      </c>
    </row>
    <row r="62" spans="1:9">
      <c r="A62" s="125">
        <v>46079</v>
      </c>
      <c r="B62" s="126" t="s">
        <v>482</v>
      </c>
      <c r="C62" s="126" t="s">
        <v>169</v>
      </c>
      <c r="D62" s="126" t="s">
        <v>79</v>
      </c>
      <c r="E62" s="124">
        <v>3000</v>
      </c>
      <c r="F62" s="124"/>
      <c r="G62" s="124">
        <f t="shared" si="1"/>
        <v>105100</v>
      </c>
      <c r="H62" s="28" t="s">
        <v>15</v>
      </c>
      <c r="I62" t="s">
        <v>142</v>
      </c>
    </row>
    <row r="63" spans="1:9">
      <c r="A63" s="125">
        <v>46079</v>
      </c>
      <c r="B63" s="126" t="s">
        <v>483</v>
      </c>
      <c r="C63" s="126" t="s">
        <v>167</v>
      </c>
      <c r="D63" s="126" t="s">
        <v>79</v>
      </c>
      <c r="E63" s="124">
        <v>2000</v>
      </c>
      <c r="F63" s="124"/>
      <c r="G63" s="124">
        <f t="shared" si="1"/>
        <v>103100</v>
      </c>
      <c r="H63" t="s">
        <v>15</v>
      </c>
      <c r="I63" t="s">
        <v>142</v>
      </c>
    </row>
    <row r="64" spans="1:9">
      <c r="A64" s="125">
        <v>46079</v>
      </c>
      <c r="B64" s="126" t="s">
        <v>484</v>
      </c>
      <c r="C64" s="126" t="s">
        <v>169</v>
      </c>
      <c r="D64" s="126" t="s">
        <v>79</v>
      </c>
      <c r="E64" s="124">
        <v>2000</v>
      </c>
      <c r="F64" s="124"/>
      <c r="G64" s="124">
        <f t="shared" si="1"/>
        <v>101100</v>
      </c>
      <c r="H64" s="28" t="s">
        <v>15</v>
      </c>
      <c r="I64" t="s">
        <v>142</v>
      </c>
    </row>
    <row r="65" spans="1:9">
      <c r="A65" s="125">
        <v>46079</v>
      </c>
      <c r="B65" s="126" t="s">
        <v>485</v>
      </c>
      <c r="C65" s="126" t="s">
        <v>585</v>
      </c>
      <c r="D65" s="126" t="s">
        <v>79</v>
      </c>
      <c r="E65" s="124">
        <v>5000</v>
      </c>
      <c r="F65" s="124"/>
      <c r="G65" s="124">
        <f t="shared" si="1"/>
        <v>96100</v>
      </c>
      <c r="H65" t="s">
        <v>15</v>
      </c>
      <c r="I65" t="s">
        <v>142</v>
      </c>
    </row>
    <row r="66" spans="1:9">
      <c r="A66" s="125">
        <v>46079</v>
      </c>
      <c r="B66" s="126" t="s">
        <v>486</v>
      </c>
      <c r="C66" s="126" t="s">
        <v>585</v>
      </c>
      <c r="D66" s="126" t="s">
        <v>79</v>
      </c>
      <c r="E66" s="124">
        <v>13000</v>
      </c>
      <c r="F66" s="124"/>
      <c r="G66" s="124">
        <f t="shared" si="1"/>
        <v>83100</v>
      </c>
      <c r="H66" s="28" t="s">
        <v>15</v>
      </c>
      <c r="I66" t="s">
        <v>142</v>
      </c>
    </row>
    <row r="67" spans="1:9">
      <c r="A67" s="125">
        <v>46080</v>
      </c>
      <c r="B67" s="126" t="s">
        <v>578</v>
      </c>
      <c r="C67" s="126" t="s">
        <v>597</v>
      </c>
      <c r="D67" s="126"/>
      <c r="E67" s="124"/>
      <c r="F67" s="124">
        <v>8000</v>
      </c>
      <c r="G67" s="124">
        <f t="shared" ref="G67:G75" si="2">+G66+F67-E67</f>
        <v>91100</v>
      </c>
      <c r="H67" t="s">
        <v>15</v>
      </c>
      <c r="I67" t="s">
        <v>156</v>
      </c>
    </row>
    <row r="68" spans="1:9">
      <c r="A68" s="125">
        <v>46080</v>
      </c>
      <c r="B68" s="126" t="s">
        <v>491</v>
      </c>
      <c r="C68" s="126" t="s">
        <v>595</v>
      </c>
      <c r="D68" s="126" t="s">
        <v>79</v>
      </c>
      <c r="E68" s="124">
        <v>3000</v>
      </c>
      <c r="F68" s="124"/>
      <c r="G68" s="124">
        <f t="shared" si="2"/>
        <v>88100</v>
      </c>
      <c r="H68" t="s">
        <v>15</v>
      </c>
      <c r="I68" t="s">
        <v>142</v>
      </c>
    </row>
    <row r="69" spans="1:9">
      <c r="A69" s="43">
        <v>46080</v>
      </c>
      <c r="B69" s="44" t="s">
        <v>492</v>
      </c>
      <c r="C69" s="44" t="s">
        <v>595</v>
      </c>
      <c r="D69" s="44" t="s">
        <v>79</v>
      </c>
      <c r="E69" s="60">
        <v>3000</v>
      </c>
      <c r="F69" s="60"/>
      <c r="G69" s="124">
        <f t="shared" si="2"/>
        <v>85100</v>
      </c>
      <c r="H69" s="28" t="s">
        <v>15</v>
      </c>
      <c r="I69" t="s">
        <v>142</v>
      </c>
    </row>
    <row r="70" spans="1:10">
      <c r="A70" s="43">
        <v>46080</v>
      </c>
      <c r="B70" s="44" t="s">
        <v>493</v>
      </c>
      <c r="C70" s="44" t="s">
        <v>175</v>
      </c>
      <c r="D70" s="44" t="s">
        <v>79</v>
      </c>
      <c r="E70" s="60">
        <v>10000</v>
      </c>
      <c r="F70" s="60"/>
      <c r="G70" s="124">
        <f t="shared" si="2"/>
        <v>75100</v>
      </c>
      <c r="H70" t="s">
        <v>15</v>
      </c>
      <c r="I70" t="s">
        <v>142</v>
      </c>
      <c r="J70">
        <v>47500</v>
      </c>
    </row>
    <row r="71" spans="1:10">
      <c r="A71" s="43">
        <v>46080</v>
      </c>
      <c r="B71" s="44" t="s">
        <v>485</v>
      </c>
      <c r="C71" s="44" t="s">
        <v>585</v>
      </c>
      <c r="D71" s="44" t="s">
        <v>79</v>
      </c>
      <c r="E71" s="60">
        <v>5000</v>
      </c>
      <c r="F71" s="60"/>
      <c r="G71" s="124">
        <f t="shared" si="2"/>
        <v>70100</v>
      </c>
      <c r="H71" s="28" t="s">
        <v>15</v>
      </c>
      <c r="I71" t="s">
        <v>142</v>
      </c>
      <c r="J71">
        <v>8000</v>
      </c>
    </row>
    <row r="72" spans="1:9">
      <c r="A72" s="43">
        <v>46080</v>
      </c>
      <c r="B72" s="44" t="s">
        <v>494</v>
      </c>
      <c r="C72" s="44" t="s">
        <v>169</v>
      </c>
      <c r="D72" s="44" t="s">
        <v>79</v>
      </c>
      <c r="E72" s="60">
        <v>2000</v>
      </c>
      <c r="F72" s="60"/>
      <c r="G72" s="124">
        <f t="shared" si="2"/>
        <v>68100</v>
      </c>
      <c r="H72" t="s">
        <v>15</v>
      </c>
      <c r="I72" t="s">
        <v>142</v>
      </c>
    </row>
    <row r="73" spans="1:9">
      <c r="A73" s="43">
        <v>46080</v>
      </c>
      <c r="B73" s="44" t="s">
        <v>495</v>
      </c>
      <c r="C73" s="44" t="s">
        <v>169</v>
      </c>
      <c r="D73" s="44" t="s">
        <v>79</v>
      </c>
      <c r="E73" s="60">
        <v>2000</v>
      </c>
      <c r="F73" s="60"/>
      <c r="G73" s="124">
        <f t="shared" si="2"/>
        <v>66100</v>
      </c>
      <c r="H73" s="28" t="s">
        <v>15</v>
      </c>
      <c r="I73" t="s">
        <v>142</v>
      </c>
    </row>
    <row r="74" spans="1:9">
      <c r="A74" s="43">
        <v>46080</v>
      </c>
      <c r="B74" s="44" t="s">
        <v>496</v>
      </c>
      <c r="C74" s="44" t="s">
        <v>169</v>
      </c>
      <c r="D74" s="44" t="s">
        <v>79</v>
      </c>
      <c r="E74" s="60">
        <v>6000</v>
      </c>
      <c r="F74" s="60"/>
      <c r="G74" s="124">
        <f t="shared" si="2"/>
        <v>60100</v>
      </c>
      <c r="H74" t="s">
        <v>15</v>
      </c>
      <c r="I74" t="s">
        <v>142</v>
      </c>
    </row>
    <row r="75" spans="1:9">
      <c r="A75" s="134">
        <v>46080</v>
      </c>
      <c r="B75" s="38" t="s">
        <v>578</v>
      </c>
      <c r="C75" s="55" t="s">
        <v>579</v>
      </c>
      <c r="D75" s="135"/>
      <c r="E75" s="38"/>
      <c r="F75" s="136">
        <v>5000</v>
      </c>
      <c r="G75" s="124">
        <f t="shared" si="2"/>
        <v>65100</v>
      </c>
      <c r="H75" t="s">
        <v>15</v>
      </c>
      <c r="I75" s="38" t="s">
        <v>157</v>
      </c>
    </row>
    <row r="76" spans="1:8">
      <c r="A76" s="26"/>
      <c r="H76" s="28"/>
    </row>
    <row r="77" spans="1:8">
      <c r="A77" s="26"/>
      <c r="H77" s="28"/>
    </row>
    <row r="78" spans="1:8">
      <c r="A78" s="26"/>
      <c r="H78" s="28"/>
    </row>
    <row r="79" spans="1:8">
      <c r="A79" s="26"/>
      <c r="G79" s="36"/>
      <c r="H79" s="28"/>
    </row>
    <row r="80" spans="1:8">
      <c r="A80" s="26"/>
      <c r="H80" s="28"/>
    </row>
    <row r="81" spans="1:8">
      <c r="A81" s="26"/>
      <c r="H81" s="28"/>
    </row>
    <row r="82" spans="1:8">
      <c r="A82" s="26"/>
      <c r="H82" s="28"/>
    </row>
    <row r="83" spans="1:8">
      <c r="A83" s="26"/>
      <c r="H83" s="28"/>
    </row>
    <row r="84" spans="1:8">
      <c r="A84" s="37"/>
      <c r="B84" s="38"/>
      <c r="C84" s="38"/>
      <c r="D84" s="38"/>
      <c r="E84" s="135"/>
      <c r="H84" s="28"/>
    </row>
    <row r="85" spans="1:8">
      <c r="A85" s="37"/>
      <c r="B85" s="38"/>
      <c r="C85" s="38"/>
      <c r="D85" s="38"/>
      <c r="E85" s="135"/>
      <c r="H85" s="28"/>
    </row>
    <row r="86" spans="1:8">
      <c r="A86" s="37"/>
      <c r="B86" s="38"/>
      <c r="C86" s="38"/>
      <c r="D86" s="38"/>
      <c r="E86" s="135"/>
      <c r="F86" s="38"/>
      <c r="G86" s="136"/>
      <c r="H86" s="28"/>
    </row>
    <row r="87" spans="1:8">
      <c r="A87" s="26"/>
      <c r="B87" s="38"/>
      <c r="C87" s="38"/>
      <c r="D87" s="38"/>
      <c r="H87" s="28"/>
    </row>
    <row r="88" spans="8:8">
      <c r="H88" s="28"/>
    </row>
    <row r="89" spans="8:8">
      <c r="H89" s="28"/>
    </row>
    <row r="90" spans="8:8">
      <c r="H90" s="28"/>
    </row>
    <row r="91" spans="8:8">
      <c r="H91" s="28"/>
    </row>
    <row r="92" spans="8:8">
      <c r="H92" s="28"/>
    </row>
    <row r="93" spans="8:8">
      <c r="H93" s="28"/>
    </row>
    <row r="94" spans="8:8">
      <c r="H94" s="28"/>
    </row>
    <row r="95" spans="8:8">
      <c r="H95" s="28"/>
    </row>
    <row r="96" spans="8:8">
      <c r="H96" s="28"/>
    </row>
    <row r="97" spans="8:8">
      <c r="H97" s="28"/>
    </row>
    <row r="98" spans="8:8">
      <c r="H98" s="28">
        <f t="shared" ref="H98:H116" si="3">+H97+G98-F98</f>
        <v>0</v>
      </c>
    </row>
    <row r="99" spans="8:8">
      <c r="H99" s="28">
        <f t="shared" si="3"/>
        <v>0</v>
      </c>
    </row>
    <row r="100" spans="8:8">
      <c r="H100" s="28">
        <f t="shared" si="3"/>
        <v>0</v>
      </c>
    </row>
    <row r="101" spans="8:8">
      <c r="H101" s="28">
        <f t="shared" si="3"/>
        <v>0</v>
      </c>
    </row>
    <row r="102" spans="8:8">
      <c r="H102" s="28">
        <f t="shared" si="3"/>
        <v>0</v>
      </c>
    </row>
    <row r="103" spans="8:8">
      <c r="H103" s="28">
        <f t="shared" si="3"/>
        <v>0</v>
      </c>
    </row>
    <row r="104" spans="8:8">
      <c r="H104" s="28">
        <f t="shared" si="3"/>
        <v>0</v>
      </c>
    </row>
    <row r="105" spans="8:8">
      <c r="H105" s="28">
        <f t="shared" si="3"/>
        <v>0</v>
      </c>
    </row>
    <row r="106" spans="8:8">
      <c r="H106" s="28">
        <f t="shared" si="3"/>
        <v>0</v>
      </c>
    </row>
    <row r="107" spans="8:8">
      <c r="H107" s="28">
        <f t="shared" si="3"/>
        <v>0</v>
      </c>
    </row>
    <row r="108" spans="8:8">
      <c r="H108" s="28">
        <f t="shared" si="3"/>
        <v>0</v>
      </c>
    </row>
    <row r="109" spans="8:8">
      <c r="H109" s="28">
        <f t="shared" si="3"/>
        <v>0</v>
      </c>
    </row>
    <row r="110" spans="8:8">
      <c r="H110" s="28">
        <f t="shared" si="3"/>
        <v>0</v>
      </c>
    </row>
    <row r="111" spans="8:8">
      <c r="H111" s="28">
        <f t="shared" si="3"/>
        <v>0</v>
      </c>
    </row>
    <row r="112" spans="8:8">
      <c r="H112" s="28">
        <f t="shared" si="3"/>
        <v>0</v>
      </c>
    </row>
    <row r="113" spans="8:8">
      <c r="H113" s="28">
        <f t="shared" si="3"/>
        <v>0</v>
      </c>
    </row>
    <row r="114" spans="8:8">
      <c r="H114" s="28">
        <f t="shared" si="3"/>
        <v>0</v>
      </c>
    </row>
    <row r="115" spans="8:8">
      <c r="H115" s="28">
        <f t="shared" si="3"/>
        <v>0</v>
      </c>
    </row>
    <row r="116" spans="8:8">
      <c r="H116" s="28">
        <f t="shared" si="3"/>
        <v>0</v>
      </c>
    </row>
  </sheetData>
  <autoFilter xmlns:etc="http://www.wps.cn/officeDocument/2017/etCustomData" ref="A1:J87" etc:filterBottomFollowUsedRange="0">
    <sortState ref="A1:J87">
      <sortCondition ref="A1:A87"/>
    </sortState>
    <extLst/>
  </autoFilter>
  <pageMargins left="0.7" right="0.7" top="0.75" bottom="0.75" header="0.3" footer="0.3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77"/>
  <sheetViews>
    <sheetView workbookViewId="0">
      <pane ySplit="68" topLeftCell="A512" activePane="bottomLeft" state="frozen"/>
      <selection/>
      <selection pane="bottomLeft" activeCell="A1" sqref="$A1:$XFD1048576"/>
    </sheetView>
  </sheetViews>
  <sheetFormatPr defaultColWidth="10.8545454545455" defaultRowHeight="14.5"/>
  <cols>
    <col min="1" max="1" width="12.1363636363636" style="1" customWidth="1"/>
    <col min="2" max="2" width="46.7090909090909" customWidth="1"/>
    <col min="3" max="3" width="19.7090909090909" customWidth="1"/>
    <col min="4" max="4" width="15.8545454545455" style="2" customWidth="1"/>
    <col min="5" max="5" width="15.8545454545455" style="3" customWidth="1"/>
    <col min="6" max="6" width="12.2818181818182" style="4" customWidth="1"/>
    <col min="7" max="7" width="13" customWidth="1"/>
    <col min="8" max="8" width="14.1363636363636" style="2" customWidth="1"/>
    <col min="10" max="10" width="12.7090909090909" customWidth="1"/>
    <col min="11" max="11" width="15.8545454545455" customWidth="1"/>
    <col min="12" max="12" width="13.4272727272727" customWidth="1"/>
  </cols>
  <sheetData>
    <row r="1" ht="29.1" customHeight="1" spans="1:12">
      <c r="A1" s="5" t="s">
        <v>63</v>
      </c>
      <c r="B1" s="6" t="s">
        <v>179</v>
      </c>
      <c r="C1" s="6" t="s">
        <v>180</v>
      </c>
      <c r="D1" s="7" t="s">
        <v>65</v>
      </c>
      <c r="E1" s="8" t="s">
        <v>181</v>
      </c>
      <c r="F1" s="9" t="s">
        <v>182</v>
      </c>
      <c r="G1" s="6" t="s">
        <v>183</v>
      </c>
      <c r="H1" s="7" t="s">
        <v>0</v>
      </c>
      <c r="I1" s="6" t="s">
        <v>67</v>
      </c>
      <c r="J1" s="6" t="s">
        <v>184</v>
      </c>
      <c r="K1" s="6" t="s">
        <v>185</v>
      </c>
      <c r="L1" s="6" t="s">
        <v>186</v>
      </c>
    </row>
    <row r="2" ht="19.5" customHeight="1" spans="1:12">
      <c r="A2" s="10">
        <v>46023</v>
      </c>
      <c r="B2" t="s">
        <v>632</v>
      </c>
      <c r="C2" t="s">
        <v>172</v>
      </c>
      <c r="D2" s="11" t="s">
        <v>10</v>
      </c>
      <c r="E2" s="12">
        <v>15000</v>
      </c>
      <c r="F2" s="4">
        <f t="shared" ref="F2:F65" si="0">+E2/G2</f>
        <v>26.8336314847943</v>
      </c>
      <c r="G2">
        <v>559</v>
      </c>
      <c r="H2" s="13" t="s">
        <v>9</v>
      </c>
      <c r="I2" s="23"/>
      <c r="J2" t="s">
        <v>188</v>
      </c>
      <c r="K2" s="24" t="s">
        <v>633</v>
      </c>
      <c r="L2" t="s">
        <v>190</v>
      </c>
    </row>
    <row r="3" ht="18" customHeight="1" spans="1:12">
      <c r="A3" s="14">
        <v>46023</v>
      </c>
      <c r="B3" t="s">
        <v>634</v>
      </c>
      <c r="C3" t="s">
        <v>172</v>
      </c>
      <c r="D3" t="s">
        <v>14</v>
      </c>
      <c r="E3" s="15">
        <v>17500</v>
      </c>
      <c r="F3" s="4">
        <f t="shared" si="0"/>
        <v>31.3059033989267</v>
      </c>
      <c r="G3">
        <v>559</v>
      </c>
      <c r="H3" s="2" t="s">
        <v>13</v>
      </c>
      <c r="J3" t="s">
        <v>188</v>
      </c>
      <c r="K3" s="24" t="s">
        <v>633</v>
      </c>
      <c r="L3" t="s">
        <v>190</v>
      </c>
    </row>
    <row r="4" spans="1:12">
      <c r="A4" s="10">
        <v>46023</v>
      </c>
      <c r="B4" t="s">
        <v>632</v>
      </c>
      <c r="C4" s="16" t="s">
        <v>172</v>
      </c>
      <c r="D4" s="16" t="s">
        <v>79</v>
      </c>
      <c r="E4" s="15">
        <v>15000</v>
      </c>
      <c r="F4" s="4">
        <f t="shared" si="0"/>
        <v>26.8336314847943</v>
      </c>
      <c r="G4">
        <v>559</v>
      </c>
      <c r="H4" s="17" t="s">
        <v>11</v>
      </c>
      <c r="I4" s="16"/>
      <c r="J4" t="s">
        <v>188</v>
      </c>
      <c r="K4" s="24" t="s">
        <v>189</v>
      </c>
      <c r="L4" t="s">
        <v>190</v>
      </c>
    </row>
    <row r="5" spans="1:12">
      <c r="A5" s="18">
        <v>46023</v>
      </c>
      <c r="B5" t="s">
        <v>632</v>
      </c>
      <c r="C5" t="s">
        <v>172</v>
      </c>
      <c r="D5" t="s">
        <v>19</v>
      </c>
      <c r="E5" s="12">
        <v>15000</v>
      </c>
      <c r="F5" s="4">
        <f t="shared" si="0"/>
        <v>26.8336314847943</v>
      </c>
      <c r="G5">
        <v>559</v>
      </c>
      <c r="H5" s="2" t="s">
        <v>18</v>
      </c>
      <c r="J5" t="s">
        <v>188</v>
      </c>
      <c r="K5" s="24" t="s">
        <v>633</v>
      </c>
      <c r="L5" t="s">
        <v>190</v>
      </c>
    </row>
    <row r="6" spans="1:12">
      <c r="A6" s="10">
        <v>46023</v>
      </c>
      <c r="B6" t="s">
        <v>632</v>
      </c>
      <c r="C6" s="19" t="s">
        <v>172</v>
      </c>
      <c r="D6" s="11" t="s">
        <v>10</v>
      </c>
      <c r="E6" s="15">
        <v>15000</v>
      </c>
      <c r="F6" s="4">
        <f t="shared" si="0"/>
        <v>26.8336314847943</v>
      </c>
      <c r="G6">
        <v>559</v>
      </c>
      <c r="H6" s="2" t="s">
        <v>22</v>
      </c>
      <c r="J6" t="s">
        <v>188</v>
      </c>
      <c r="K6" s="24" t="s">
        <v>635</v>
      </c>
      <c r="L6" t="s">
        <v>190</v>
      </c>
    </row>
    <row r="7" spans="1:12">
      <c r="A7" s="10">
        <v>46023</v>
      </c>
      <c r="B7" t="s">
        <v>632</v>
      </c>
      <c r="C7" t="s">
        <v>172</v>
      </c>
      <c r="D7" t="s">
        <v>21</v>
      </c>
      <c r="E7" s="15">
        <v>10000</v>
      </c>
      <c r="F7" s="4">
        <f t="shared" si="0"/>
        <v>17.8890876565295</v>
      </c>
      <c r="G7">
        <v>559</v>
      </c>
      <c r="H7" s="2" t="s">
        <v>20</v>
      </c>
      <c r="J7" t="s">
        <v>188</v>
      </c>
      <c r="K7" s="24" t="s">
        <v>633</v>
      </c>
      <c r="L7" t="s">
        <v>190</v>
      </c>
    </row>
    <row r="8" spans="1:12">
      <c r="A8" s="20">
        <v>46023</v>
      </c>
      <c r="B8" t="s">
        <v>632</v>
      </c>
      <c r="C8" t="s">
        <v>172</v>
      </c>
      <c r="D8" t="s">
        <v>79</v>
      </c>
      <c r="E8" s="12">
        <v>15000</v>
      </c>
      <c r="F8" s="4">
        <f t="shared" si="0"/>
        <v>26.8336314847943</v>
      </c>
      <c r="G8">
        <v>559</v>
      </c>
      <c r="H8" s="2" t="s">
        <v>17</v>
      </c>
      <c r="J8" t="s">
        <v>188</v>
      </c>
      <c r="K8" s="24" t="s">
        <v>189</v>
      </c>
      <c r="L8" t="s">
        <v>190</v>
      </c>
    </row>
    <row r="9" spans="1:12">
      <c r="A9" s="10">
        <v>46023</v>
      </c>
      <c r="B9" t="s">
        <v>632</v>
      </c>
      <c r="C9" s="16" t="s">
        <v>172</v>
      </c>
      <c r="D9" s="16" t="s">
        <v>79</v>
      </c>
      <c r="E9" s="15">
        <v>15000</v>
      </c>
      <c r="F9" s="4">
        <f t="shared" si="0"/>
        <v>26.8336314847943</v>
      </c>
      <c r="G9">
        <v>559</v>
      </c>
      <c r="H9" s="17" t="s">
        <v>16</v>
      </c>
      <c r="I9" s="16"/>
      <c r="J9" t="s">
        <v>188</v>
      </c>
      <c r="K9" s="24" t="s">
        <v>189</v>
      </c>
      <c r="L9" t="s">
        <v>190</v>
      </c>
    </row>
    <row r="10" spans="1:12">
      <c r="A10" s="10">
        <v>46027</v>
      </c>
      <c r="B10" t="s">
        <v>632</v>
      </c>
      <c r="C10" t="s">
        <v>172</v>
      </c>
      <c r="D10" t="s">
        <v>79</v>
      </c>
      <c r="E10" s="12">
        <v>15000</v>
      </c>
      <c r="F10" s="4">
        <f t="shared" si="0"/>
        <v>26.8336314847943</v>
      </c>
      <c r="G10">
        <v>559</v>
      </c>
      <c r="H10" s="2" t="s">
        <v>15</v>
      </c>
      <c r="J10" t="s">
        <v>188</v>
      </c>
      <c r="K10" s="24" t="s">
        <v>189</v>
      </c>
      <c r="L10" t="s">
        <v>190</v>
      </c>
    </row>
    <row r="11" spans="1:12">
      <c r="A11" s="10">
        <v>46027</v>
      </c>
      <c r="B11" t="s">
        <v>636</v>
      </c>
      <c r="C11" t="s">
        <v>169</v>
      </c>
      <c r="D11" t="s">
        <v>21</v>
      </c>
      <c r="E11" s="15">
        <v>12000</v>
      </c>
      <c r="F11" s="4">
        <f t="shared" si="0"/>
        <v>21.4669051878354</v>
      </c>
      <c r="G11">
        <v>559</v>
      </c>
      <c r="H11" s="2" t="s">
        <v>20</v>
      </c>
      <c r="I11" t="s">
        <v>637</v>
      </c>
      <c r="J11" t="s">
        <v>188</v>
      </c>
      <c r="K11" s="24" t="s">
        <v>635</v>
      </c>
      <c r="L11" t="s">
        <v>190</v>
      </c>
    </row>
    <row r="12" spans="1:12">
      <c r="A12" s="10">
        <v>46034</v>
      </c>
      <c r="B12" t="s">
        <v>638</v>
      </c>
      <c r="C12" t="s">
        <v>169</v>
      </c>
      <c r="D12" s="11" t="s">
        <v>21</v>
      </c>
      <c r="E12" s="15">
        <v>13000</v>
      </c>
      <c r="F12" s="4">
        <f t="shared" si="0"/>
        <v>23.2558139534884</v>
      </c>
      <c r="G12">
        <v>559</v>
      </c>
      <c r="H12" s="2" t="s">
        <v>20</v>
      </c>
      <c r="I12" t="s">
        <v>637</v>
      </c>
      <c r="J12" t="s">
        <v>188</v>
      </c>
      <c r="K12" s="24" t="s">
        <v>635</v>
      </c>
      <c r="L12" t="s">
        <v>190</v>
      </c>
    </row>
    <row r="13" spans="1:12">
      <c r="A13" s="21">
        <v>46034</v>
      </c>
      <c r="B13" t="s">
        <v>639</v>
      </c>
      <c r="C13" t="s">
        <v>169</v>
      </c>
      <c r="D13" s="11" t="s">
        <v>10</v>
      </c>
      <c r="E13" s="12">
        <v>5000</v>
      </c>
      <c r="F13" s="4">
        <f t="shared" si="0"/>
        <v>8.94454382826476</v>
      </c>
      <c r="G13">
        <v>559</v>
      </c>
      <c r="H13" s="13" t="s">
        <v>9</v>
      </c>
      <c r="I13" t="s">
        <v>640</v>
      </c>
      <c r="J13" t="s">
        <v>188</v>
      </c>
      <c r="K13" s="24" t="s">
        <v>635</v>
      </c>
      <c r="L13" t="s">
        <v>190</v>
      </c>
    </row>
    <row r="14" spans="1:12">
      <c r="A14" s="18">
        <v>46036</v>
      </c>
      <c r="B14" t="s">
        <v>641</v>
      </c>
      <c r="C14" t="s">
        <v>169</v>
      </c>
      <c r="D14" s="11" t="s">
        <v>10</v>
      </c>
      <c r="E14" s="12">
        <v>5000</v>
      </c>
      <c r="F14" s="4">
        <f t="shared" si="0"/>
        <v>8.94454382826476</v>
      </c>
      <c r="G14">
        <v>559</v>
      </c>
      <c r="H14" s="13" t="s">
        <v>9</v>
      </c>
      <c r="I14" t="s">
        <v>640</v>
      </c>
      <c r="J14" t="s">
        <v>188</v>
      </c>
      <c r="K14" s="24" t="s">
        <v>635</v>
      </c>
      <c r="L14" t="s">
        <v>190</v>
      </c>
    </row>
    <row r="15" spans="1:12">
      <c r="A15" s="18">
        <v>46036</v>
      </c>
      <c r="B15" s="19" t="s">
        <v>464</v>
      </c>
      <c r="C15" t="s">
        <v>169</v>
      </c>
      <c r="D15" s="11" t="s">
        <v>10</v>
      </c>
      <c r="E15" s="12">
        <v>3000</v>
      </c>
      <c r="F15" s="4">
        <f t="shared" si="0"/>
        <v>5.36672629695885</v>
      </c>
      <c r="G15">
        <v>559</v>
      </c>
      <c r="H15" s="2" t="s">
        <v>22</v>
      </c>
      <c r="I15" t="s">
        <v>642</v>
      </c>
      <c r="J15" t="s">
        <v>188</v>
      </c>
      <c r="K15" s="24" t="s">
        <v>635</v>
      </c>
      <c r="L15" t="s">
        <v>190</v>
      </c>
    </row>
    <row r="16" spans="1:12">
      <c r="A16" s="10">
        <v>46037</v>
      </c>
      <c r="B16" s="19" t="s">
        <v>643</v>
      </c>
      <c r="C16" t="s">
        <v>169</v>
      </c>
      <c r="D16" s="11" t="s">
        <v>10</v>
      </c>
      <c r="E16" s="12">
        <v>3000</v>
      </c>
      <c r="F16" s="4">
        <f t="shared" si="0"/>
        <v>5.36672629695885</v>
      </c>
      <c r="G16">
        <v>559</v>
      </c>
      <c r="H16" s="2" t="s">
        <v>22</v>
      </c>
      <c r="I16" t="s">
        <v>642</v>
      </c>
      <c r="J16" t="s">
        <v>188</v>
      </c>
      <c r="K16" s="24" t="s">
        <v>635</v>
      </c>
      <c r="L16" t="s">
        <v>190</v>
      </c>
    </row>
    <row r="17" spans="1:12">
      <c r="A17" s="21">
        <v>46041</v>
      </c>
      <c r="B17" t="s">
        <v>644</v>
      </c>
      <c r="C17" t="s">
        <v>170</v>
      </c>
      <c r="D17" s="16" t="s">
        <v>10</v>
      </c>
      <c r="E17" s="12">
        <v>500000</v>
      </c>
      <c r="F17" s="4">
        <f t="shared" si="0"/>
        <v>894.454382826476</v>
      </c>
      <c r="G17">
        <v>559</v>
      </c>
      <c r="H17" s="2" t="s">
        <v>27</v>
      </c>
      <c r="I17" t="s">
        <v>645</v>
      </c>
      <c r="J17" t="s">
        <v>188</v>
      </c>
      <c r="K17" s="24" t="s">
        <v>635</v>
      </c>
      <c r="L17" t="s">
        <v>190</v>
      </c>
    </row>
    <row r="18" spans="1:12">
      <c r="A18" s="21">
        <v>46041</v>
      </c>
      <c r="B18" t="s">
        <v>646</v>
      </c>
      <c r="C18" t="s">
        <v>172</v>
      </c>
      <c r="D18" s="11" t="s">
        <v>10</v>
      </c>
      <c r="E18" s="12">
        <v>5000</v>
      </c>
      <c r="F18" s="4">
        <f t="shared" si="0"/>
        <v>8.94454382826476</v>
      </c>
      <c r="G18">
        <v>559</v>
      </c>
      <c r="H18" s="13" t="s">
        <v>9</v>
      </c>
      <c r="I18" t="s">
        <v>647</v>
      </c>
      <c r="J18" t="s">
        <v>188</v>
      </c>
      <c r="K18" s="24" t="s">
        <v>635</v>
      </c>
      <c r="L18" t="s">
        <v>190</v>
      </c>
    </row>
    <row r="19" spans="1:12">
      <c r="A19" s="21">
        <v>46041</v>
      </c>
      <c r="B19" t="s">
        <v>646</v>
      </c>
      <c r="C19" t="s">
        <v>172</v>
      </c>
      <c r="D19" s="11" t="s">
        <v>14</v>
      </c>
      <c r="E19" s="12">
        <v>10000</v>
      </c>
      <c r="F19" s="4">
        <f t="shared" si="0"/>
        <v>17.8890876565295</v>
      </c>
      <c r="G19">
        <v>559</v>
      </c>
      <c r="H19" s="2" t="s">
        <v>13</v>
      </c>
      <c r="I19" t="s">
        <v>647</v>
      </c>
      <c r="J19" t="s">
        <v>188</v>
      </c>
      <c r="K19" s="24" t="s">
        <v>635</v>
      </c>
      <c r="L19" t="s">
        <v>190</v>
      </c>
    </row>
    <row r="20" spans="1:12">
      <c r="A20" s="21">
        <v>46041</v>
      </c>
      <c r="B20" t="s">
        <v>646</v>
      </c>
      <c r="C20" t="s">
        <v>172</v>
      </c>
      <c r="D20" s="11" t="s">
        <v>79</v>
      </c>
      <c r="E20" s="12">
        <v>5000</v>
      </c>
      <c r="F20" s="4">
        <f t="shared" si="0"/>
        <v>8.94454382826476</v>
      </c>
      <c r="G20">
        <v>559</v>
      </c>
      <c r="H20" s="17" t="s">
        <v>11</v>
      </c>
      <c r="I20" t="s">
        <v>647</v>
      </c>
      <c r="J20" t="s">
        <v>188</v>
      </c>
      <c r="K20" s="24" t="s">
        <v>189</v>
      </c>
      <c r="L20" t="s">
        <v>190</v>
      </c>
    </row>
    <row r="21" spans="1:12">
      <c r="A21" s="21">
        <v>46041</v>
      </c>
      <c r="B21" t="s">
        <v>646</v>
      </c>
      <c r="C21" t="s">
        <v>172</v>
      </c>
      <c r="D21" s="11" t="s">
        <v>19</v>
      </c>
      <c r="E21">
        <v>5000</v>
      </c>
      <c r="F21" s="4">
        <f t="shared" si="0"/>
        <v>8.94454382826476</v>
      </c>
      <c r="G21">
        <v>559</v>
      </c>
      <c r="H21" s="2" t="s">
        <v>18</v>
      </c>
      <c r="I21" t="s">
        <v>647</v>
      </c>
      <c r="J21" t="s">
        <v>188</v>
      </c>
      <c r="K21" s="24" t="s">
        <v>635</v>
      </c>
      <c r="L21" t="s">
        <v>190</v>
      </c>
    </row>
    <row r="22" spans="1:12">
      <c r="A22" s="10">
        <v>46041</v>
      </c>
      <c r="B22" t="s">
        <v>646</v>
      </c>
      <c r="C22" t="s">
        <v>172</v>
      </c>
      <c r="D22" s="11" t="s">
        <v>10</v>
      </c>
      <c r="E22">
        <v>5000</v>
      </c>
      <c r="F22" s="4">
        <f t="shared" si="0"/>
        <v>8.94454382826476</v>
      </c>
      <c r="G22">
        <v>559</v>
      </c>
      <c r="H22" s="2" t="s">
        <v>22</v>
      </c>
      <c r="I22" t="s">
        <v>647</v>
      </c>
      <c r="J22" t="s">
        <v>188</v>
      </c>
      <c r="K22" s="24" t="s">
        <v>635</v>
      </c>
      <c r="L22" t="s">
        <v>190</v>
      </c>
    </row>
    <row r="23" spans="1:12">
      <c r="A23" s="10">
        <v>46041</v>
      </c>
      <c r="B23" s="19" t="s">
        <v>464</v>
      </c>
      <c r="C23" t="s">
        <v>169</v>
      </c>
      <c r="D23" s="11" t="s">
        <v>10</v>
      </c>
      <c r="E23">
        <v>3000</v>
      </c>
      <c r="F23" s="4">
        <f t="shared" si="0"/>
        <v>5.36672629695885</v>
      </c>
      <c r="G23">
        <v>559</v>
      </c>
      <c r="H23" s="2" t="s">
        <v>22</v>
      </c>
      <c r="I23" t="s">
        <v>648</v>
      </c>
      <c r="J23" s="25" t="s">
        <v>188</v>
      </c>
      <c r="K23" s="24" t="s">
        <v>635</v>
      </c>
      <c r="L23" t="s">
        <v>190</v>
      </c>
    </row>
    <row r="24" spans="1:12">
      <c r="A24" s="10">
        <v>46041</v>
      </c>
      <c r="B24" s="19" t="s">
        <v>649</v>
      </c>
      <c r="C24" t="s">
        <v>169</v>
      </c>
      <c r="D24" s="11" t="s">
        <v>10</v>
      </c>
      <c r="E24">
        <v>5000</v>
      </c>
      <c r="F24" s="4">
        <f t="shared" si="0"/>
        <v>8.94454382826476</v>
      </c>
      <c r="G24">
        <v>559</v>
      </c>
      <c r="H24" s="2" t="s">
        <v>22</v>
      </c>
      <c r="I24" t="s">
        <v>648</v>
      </c>
      <c r="J24" t="s">
        <v>188</v>
      </c>
      <c r="K24" s="24" t="s">
        <v>635</v>
      </c>
      <c r="L24" t="s">
        <v>190</v>
      </c>
    </row>
    <row r="25" spans="1:12">
      <c r="A25" s="10">
        <v>46041</v>
      </c>
      <c r="B25" s="19" t="s">
        <v>650</v>
      </c>
      <c r="C25" t="s">
        <v>169</v>
      </c>
      <c r="D25" s="11" t="s">
        <v>10</v>
      </c>
      <c r="E25">
        <v>5000</v>
      </c>
      <c r="F25" s="4">
        <f t="shared" si="0"/>
        <v>8.94454382826476</v>
      </c>
      <c r="G25">
        <v>559</v>
      </c>
      <c r="H25" s="2" t="s">
        <v>22</v>
      </c>
      <c r="I25" t="s">
        <v>648</v>
      </c>
      <c r="J25" t="s">
        <v>188</v>
      </c>
      <c r="K25" s="24" t="s">
        <v>635</v>
      </c>
      <c r="L25" t="s">
        <v>190</v>
      </c>
    </row>
    <row r="26" spans="1:12">
      <c r="A26" s="10">
        <v>46041</v>
      </c>
      <c r="B26" s="19" t="s">
        <v>651</v>
      </c>
      <c r="C26" t="s">
        <v>652</v>
      </c>
      <c r="D26" s="11" t="s">
        <v>10</v>
      </c>
      <c r="E26">
        <v>400</v>
      </c>
      <c r="F26" s="4">
        <f t="shared" si="0"/>
        <v>0.715563506261181</v>
      </c>
      <c r="G26">
        <v>559</v>
      </c>
      <c r="H26" s="2" t="s">
        <v>22</v>
      </c>
      <c r="I26" t="s">
        <v>653</v>
      </c>
      <c r="J26" t="s">
        <v>188</v>
      </c>
      <c r="K26" s="24" t="s">
        <v>635</v>
      </c>
      <c r="L26" t="s">
        <v>190</v>
      </c>
    </row>
    <row r="27" spans="1:12">
      <c r="A27" s="10">
        <v>46041</v>
      </c>
      <c r="B27" s="19" t="s">
        <v>654</v>
      </c>
      <c r="C27" t="s">
        <v>652</v>
      </c>
      <c r="D27" s="11" t="s">
        <v>10</v>
      </c>
      <c r="E27">
        <v>1700</v>
      </c>
      <c r="F27" s="4">
        <f t="shared" si="0"/>
        <v>3.04114490161002</v>
      </c>
      <c r="G27">
        <v>559</v>
      </c>
      <c r="H27" s="2" t="s">
        <v>22</v>
      </c>
      <c r="I27" t="s">
        <v>653</v>
      </c>
      <c r="J27" t="s">
        <v>188</v>
      </c>
      <c r="K27" s="24" t="s">
        <v>635</v>
      </c>
      <c r="L27" t="s">
        <v>190</v>
      </c>
    </row>
    <row r="28" spans="1:12">
      <c r="A28" s="10">
        <v>46041</v>
      </c>
      <c r="B28" s="19" t="s">
        <v>655</v>
      </c>
      <c r="C28" t="s">
        <v>652</v>
      </c>
      <c r="D28" s="11" t="s">
        <v>10</v>
      </c>
      <c r="E28">
        <v>2310</v>
      </c>
      <c r="F28" s="4">
        <f t="shared" si="0"/>
        <v>4.13237924865832</v>
      </c>
      <c r="G28">
        <v>559</v>
      </c>
      <c r="H28" s="2" t="s">
        <v>22</v>
      </c>
      <c r="I28" t="s">
        <v>653</v>
      </c>
      <c r="J28" t="s">
        <v>188</v>
      </c>
      <c r="K28" s="24" t="s">
        <v>635</v>
      </c>
      <c r="L28" t="s">
        <v>190</v>
      </c>
    </row>
    <row r="29" spans="1:12">
      <c r="A29" s="10">
        <v>46041</v>
      </c>
      <c r="B29" s="19" t="s">
        <v>656</v>
      </c>
      <c r="C29" t="s">
        <v>652</v>
      </c>
      <c r="D29" s="11" t="s">
        <v>10</v>
      </c>
      <c r="E29">
        <v>1500</v>
      </c>
      <c r="F29" s="4">
        <f t="shared" si="0"/>
        <v>2.68336314847943</v>
      </c>
      <c r="G29">
        <v>559</v>
      </c>
      <c r="H29" s="2" t="s">
        <v>22</v>
      </c>
      <c r="I29" t="s">
        <v>653</v>
      </c>
      <c r="J29" t="s">
        <v>188</v>
      </c>
      <c r="K29" s="24" t="s">
        <v>635</v>
      </c>
      <c r="L29" t="s">
        <v>190</v>
      </c>
    </row>
    <row r="30" spans="1:12">
      <c r="A30" s="10">
        <v>46041</v>
      </c>
      <c r="B30" s="19" t="s">
        <v>657</v>
      </c>
      <c r="C30" t="s">
        <v>652</v>
      </c>
      <c r="D30" s="11" t="s">
        <v>10</v>
      </c>
      <c r="E30">
        <v>1750</v>
      </c>
      <c r="F30" s="4">
        <f t="shared" si="0"/>
        <v>3.13059033989267</v>
      </c>
      <c r="G30">
        <v>559</v>
      </c>
      <c r="H30" s="2" t="s">
        <v>22</v>
      </c>
      <c r="I30" t="s">
        <v>653</v>
      </c>
      <c r="J30" t="s">
        <v>188</v>
      </c>
      <c r="K30" s="24" t="s">
        <v>635</v>
      </c>
      <c r="L30" t="s">
        <v>190</v>
      </c>
    </row>
    <row r="31" spans="1:12">
      <c r="A31" s="10">
        <v>46041</v>
      </c>
      <c r="B31" s="19" t="s">
        <v>658</v>
      </c>
      <c r="C31" t="s">
        <v>652</v>
      </c>
      <c r="D31" s="11" t="s">
        <v>10</v>
      </c>
      <c r="E31">
        <v>800</v>
      </c>
      <c r="F31" s="4">
        <f t="shared" si="0"/>
        <v>1.43112701252236</v>
      </c>
      <c r="G31">
        <v>559</v>
      </c>
      <c r="H31" s="2" t="s">
        <v>22</v>
      </c>
      <c r="I31" t="s">
        <v>653</v>
      </c>
      <c r="J31" t="s">
        <v>188</v>
      </c>
      <c r="K31" s="24" t="s">
        <v>635</v>
      </c>
      <c r="L31" t="s">
        <v>190</v>
      </c>
    </row>
    <row r="32" spans="1:12">
      <c r="A32" s="10">
        <v>46041</v>
      </c>
      <c r="B32" s="19" t="s">
        <v>659</v>
      </c>
      <c r="C32" t="s">
        <v>652</v>
      </c>
      <c r="D32" s="11" t="s">
        <v>10</v>
      </c>
      <c r="E32">
        <v>800</v>
      </c>
      <c r="F32" s="4">
        <f t="shared" si="0"/>
        <v>1.43112701252236</v>
      </c>
      <c r="G32">
        <v>559</v>
      </c>
      <c r="H32" s="2" t="s">
        <v>22</v>
      </c>
      <c r="I32" t="s">
        <v>653</v>
      </c>
      <c r="J32" t="s">
        <v>188</v>
      </c>
      <c r="K32" s="24" t="s">
        <v>635</v>
      </c>
      <c r="L32" t="s">
        <v>190</v>
      </c>
    </row>
    <row r="33" spans="1:12">
      <c r="A33" s="10">
        <v>46041</v>
      </c>
      <c r="B33" s="19" t="s">
        <v>660</v>
      </c>
      <c r="C33" t="s">
        <v>652</v>
      </c>
      <c r="D33" s="11" t="s">
        <v>10</v>
      </c>
      <c r="E33">
        <v>150</v>
      </c>
      <c r="F33" s="4">
        <f t="shared" si="0"/>
        <v>0.268336314847943</v>
      </c>
      <c r="G33">
        <v>559</v>
      </c>
      <c r="H33" s="2" t="s">
        <v>22</v>
      </c>
      <c r="I33" t="s">
        <v>653</v>
      </c>
      <c r="J33" t="s">
        <v>188</v>
      </c>
      <c r="K33" s="24" t="s">
        <v>635</v>
      </c>
      <c r="L33" t="s">
        <v>190</v>
      </c>
    </row>
    <row r="34" spans="1:12">
      <c r="A34" s="10">
        <v>46041</v>
      </c>
      <c r="B34" s="19" t="s">
        <v>661</v>
      </c>
      <c r="C34" t="s">
        <v>652</v>
      </c>
      <c r="D34" s="11" t="s">
        <v>10</v>
      </c>
      <c r="E34">
        <v>1100</v>
      </c>
      <c r="F34" s="4">
        <f t="shared" si="0"/>
        <v>1.96779964221825</v>
      </c>
      <c r="G34">
        <v>559</v>
      </c>
      <c r="H34" s="2" t="s">
        <v>22</v>
      </c>
      <c r="I34" t="s">
        <v>653</v>
      </c>
      <c r="J34" t="s">
        <v>188</v>
      </c>
      <c r="K34" s="24" t="s">
        <v>635</v>
      </c>
      <c r="L34" t="s">
        <v>190</v>
      </c>
    </row>
    <row r="35" spans="1:12">
      <c r="A35" s="10">
        <v>46041</v>
      </c>
      <c r="B35" s="19" t="s">
        <v>662</v>
      </c>
      <c r="C35" t="s">
        <v>652</v>
      </c>
      <c r="D35" s="11" t="s">
        <v>10</v>
      </c>
      <c r="E35">
        <v>3000</v>
      </c>
      <c r="F35" s="4">
        <f t="shared" si="0"/>
        <v>5.36672629695885</v>
      </c>
      <c r="G35">
        <v>559</v>
      </c>
      <c r="H35" s="2" t="s">
        <v>22</v>
      </c>
      <c r="I35" t="s">
        <v>653</v>
      </c>
      <c r="J35" t="s">
        <v>188</v>
      </c>
      <c r="K35" s="24" t="s">
        <v>635</v>
      </c>
      <c r="L35" t="s">
        <v>190</v>
      </c>
    </row>
    <row r="36" spans="1:12">
      <c r="A36" s="10">
        <v>46041</v>
      </c>
      <c r="B36" s="19" t="s">
        <v>663</v>
      </c>
      <c r="C36" t="s">
        <v>652</v>
      </c>
      <c r="D36" s="11" t="s">
        <v>10</v>
      </c>
      <c r="E36">
        <v>1500</v>
      </c>
      <c r="F36" s="4">
        <f t="shared" si="0"/>
        <v>2.68336314847943</v>
      </c>
      <c r="G36">
        <v>559</v>
      </c>
      <c r="H36" s="2" t="s">
        <v>22</v>
      </c>
      <c r="I36" t="s">
        <v>653</v>
      </c>
      <c r="J36" t="s">
        <v>188</v>
      </c>
      <c r="K36" s="24" t="s">
        <v>635</v>
      </c>
      <c r="L36" t="s">
        <v>190</v>
      </c>
    </row>
    <row r="37" spans="1:12">
      <c r="A37" s="10">
        <v>46041</v>
      </c>
      <c r="B37" s="19" t="s">
        <v>664</v>
      </c>
      <c r="C37" t="s">
        <v>652</v>
      </c>
      <c r="D37" s="11" t="s">
        <v>10</v>
      </c>
      <c r="E37">
        <v>1500</v>
      </c>
      <c r="F37" s="4">
        <f t="shared" si="0"/>
        <v>2.68336314847943</v>
      </c>
      <c r="G37">
        <v>559</v>
      </c>
      <c r="H37" s="2" t="s">
        <v>22</v>
      </c>
      <c r="I37" t="s">
        <v>653</v>
      </c>
      <c r="J37" t="s">
        <v>188</v>
      </c>
      <c r="K37" s="24" t="s">
        <v>635</v>
      </c>
      <c r="L37" t="s">
        <v>190</v>
      </c>
    </row>
    <row r="38" spans="1:12">
      <c r="A38" s="10">
        <v>46041</v>
      </c>
      <c r="B38" s="19" t="s">
        <v>665</v>
      </c>
      <c r="C38" t="s">
        <v>652</v>
      </c>
      <c r="D38" s="11" t="s">
        <v>10</v>
      </c>
      <c r="E38">
        <v>400</v>
      </c>
      <c r="F38" s="4">
        <f t="shared" si="0"/>
        <v>0.715563506261181</v>
      </c>
      <c r="G38">
        <v>559</v>
      </c>
      <c r="H38" s="2" t="s">
        <v>22</v>
      </c>
      <c r="I38" t="s">
        <v>653</v>
      </c>
      <c r="J38" t="s">
        <v>188</v>
      </c>
      <c r="K38" s="24" t="s">
        <v>635</v>
      </c>
      <c r="L38" t="s">
        <v>190</v>
      </c>
    </row>
    <row r="39" spans="1:12">
      <c r="A39" s="10">
        <v>46041</v>
      </c>
      <c r="B39" s="19" t="s">
        <v>666</v>
      </c>
      <c r="C39" t="s">
        <v>652</v>
      </c>
      <c r="D39" s="11" t="s">
        <v>10</v>
      </c>
      <c r="E39">
        <v>4500</v>
      </c>
      <c r="F39" s="4">
        <f t="shared" si="0"/>
        <v>8.05008944543828</v>
      </c>
      <c r="G39">
        <v>559</v>
      </c>
      <c r="H39" s="2" t="s">
        <v>22</v>
      </c>
      <c r="I39" t="s">
        <v>653</v>
      </c>
      <c r="J39" t="s">
        <v>188</v>
      </c>
      <c r="K39" s="24" t="s">
        <v>635</v>
      </c>
      <c r="L39" t="s">
        <v>190</v>
      </c>
    </row>
    <row r="40" spans="1:12">
      <c r="A40" s="10">
        <v>46041</v>
      </c>
      <c r="B40" s="19" t="s">
        <v>667</v>
      </c>
      <c r="C40" t="s">
        <v>652</v>
      </c>
      <c r="D40" s="11" t="s">
        <v>10</v>
      </c>
      <c r="E40">
        <v>800</v>
      </c>
      <c r="F40" s="4">
        <f t="shared" si="0"/>
        <v>1.43112701252236</v>
      </c>
      <c r="G40">
        <v>559</v>
      </c>
      <c r="H40" s="2" t="s">
        <v>22</v>
      </c>
      <c r="I40" t="s">
        <v>653</v>
      </c>
      <c r="J40" t="s">
        <v>188</v>
      </c>
      <c r="K40" s="24" t="s">
        <v>635</v>
      </c>
      <c r="L40" t="s">
        <v>190</v>
      </c>
    </row>
    <row r="41" spans="1:12">
      <c r="A41" s="10">
        <v>46041</v>
      </c>
      <c r="B41" s="19" t="s">
        <v>668</v>
      </c>
      <c r="C41" t="s">
        <v>652</v>
      </c>
      <c r="D41" s="11" t="s">
        <v>10</v>
      </c>
      <c r="E41">
        <v>500</v>
      </c>
      <c r="F41" s="4">
        <f t="shared" si="0"/>
        <v>0.894454382826476</v>
      </c>
      <c r="G41">
        <v>559</v>
      </c>
      <c r="H41" s="2" t="s">
        <v>22</v>
      </c>
      <c r="I41" t="s">
        <v>653</v>
      </c>
      <c r="J41" t="s">
        <v>188</v>
      </c>
      <c r="K41" s="24" t="s">
        <v>635</v>
      </c>
      <c r="L41" t="s">
        <v>190</v>
      </c>
    </row>
    <row r="42" spans="1:12">
      <c r="A42" s="10">
        <v>46041</v>
      </c>
      <c r="B42" s="19" t="s">
        <v>669</v>
      </c>
      <c r="C42" t="s">
        <v>652</v>
      </c>
      <c r="D42" s="11" t="s">
        <v>10</v>
      </c>
      <c r="E42">
        <v>1000</v>
      </c>
      <c r="F42" s="4">
        <f t="shared" si="0"/>
        <v>1.78890876565295</v>
      </c>
      <c r="G42">
        <v>559</v>
      </c>
      <c r="H42" s="2" t="s">
        <v>22</v>
      </c>
      <c r="I42" t="s">
        <v>653</v>
      </c>
      <c r="J42" t="s">
        <v>188</v>
      </c>
      <c r="K42" s="24" t="s">
        <v>635</v>
      </c>
      <c r="L42" t="s">
        <v>190</v>
      </c>
    </row>
    <row r="43" spans="1:12">
      <c r="A43" s="10">
        <v>46041</v>
      </c>
      <c r="B43" s="19" t="s">
        <v>668</v>
      </c>
      <c r="C43" t="s">
        <v>652</v>
      </c>
      <c r="D43" s="11" t="s">
        <v>10</v>
      </c>
      <c r="E43">
        <v>500</v>
      </c>
      <c r="F43" s="4">
        <f t="shared" si="0"/>
        <v>0.894454382826476</v>
      </c>
      <c r="G43">
        <v>559</v>
      </c>
      <c r="H43" s="2" t="s">
        <v>22</v>
      </c>
      <c r="I43" t="s">
        <v>653</v>
      </c>
      <c r="J43" t="s">
        <v>188</v>
      </c>
      <c r="K43" s="24" t="s">
        <v>635</v>
      </c>
      <c r="L43" t="s">
        <v>190</v>
      </c>
    </row>
    <row r="44" spans="1:12">
      <c r="A44" s="10">
        <v>46041</v>
      </c>
      <c r="B44" s="19" t="s">
        <v>670</v>
      </c>
      <c r="C44" t="s">
        <v>652</v>
      </c>
      <c r="D44" s="11" t="s">
        <v>10</v>
      </c>
      <c r="E44">
        <v>2600</v>
      </c>
      <c r="F44" s="4">
        <f t="shared" si="0"/>
        <v>4.65116279069767</v>
      </c>
      <c r="G44">
        <v>559</v>
      </c>
      <c r="H44" s="2" t="s">
        <v>22</v>
      </c>
      <c r="I44" t="s">
        <v>653</v>
      </c>
      <c r="J44" t="s">
        <v>188</v>
      </c>
      <c r="K44" s="24" t="s">
        <v>635</v>
      </c>
      <c r="L44" t="s">
        <v>190</v>
      </c>
    </row>
    <row r="45" spans="1:12">
      <c r="A45" s="10">
        <v>46041</v>
      </c>
      <c r="B45" s="19" t="s">
        <v>671</v>
      </c>
      <c r="C45" t="s">
        <v>652</v>
      </c>
      <c r="D45" s="11" t="s">
        <v>10</v>
      </c>
      <c r="E45">
        <v>900</v>
      </c>
      <c r="F45" s="4">
        <f t="shared" si="0"/>
        <v>1.61001788908766</v>
      </c>
      <c r="G45">
        <v>559</v>
      </c>
      <c r="H45" s="2" t="s">
        <v>22</v>
      </c>
      <c r="I45" t="s">
        <v>653</v>
      </c>
      <c r="J45" t="s">
        <v>188</v>
      </c>
      <c r="K45" s="24" t="s">
        <v>635</v>
      </c>
      <c r="L45" t="s">
        <v>190</v>
      </c>
    </row>
    <row r="46" spans="1:12">
      <c r="A46" s="10">
        <v>46041</v>
      </c>
      <c r="B46" s="19" t="s">
        <v>672</v>
      </c>
      <c r="C46" t="s">
        <v>652</v>
      </c>
      <c r="D46" s="11" t="s">
        <v>10</v>
      </c>
      <c r="E46">
        <v>1000</v>
      </c>
      <c r="F46" s="4">
        <f t="shared" si="0"/>
        <v>1.78890876565295</v>
      </c>
      <c r="G46">
        <v>559</v>
      </c>
      <c r="H46" s="2" t="s">
        <v>22</v>
      </c>
      <c r="I46" t="s">
        <v>653</v>
      </c>
      <c r="J46" t="s">
        <v>188</v>
      </c>
      <c r="K46" s="24" t="s">
        <v>635</v>
      </c>
      <c r="L46" t="s">
        <v>190</v>
      </c>
    </row>
    <row r="47" spans="1:12">
      <c r="A47" s="10">
        <v>46041</v>
      </c>
      <c r="B47" s="19" t="s">
        <v>671</v>
      </c>
      <c r="C47" t="s">
        <v>652</v>
      </c>
      <c r="D47" s="11" t="s">
        <v>10</v>
      </c>
      <c r="E47">
        <v>650</v>
      </c>
      <c r="F47" s="4">
        <f t="shared" si="0"/>
        <v>1.16279069767442</v>
      </c>
      <c r="G47">
        <v>559</v>
      </c>
      <c r="H47" s="2" t="s">
        <v>22</v>
      </c>
      <c r="I47" t="s">
        <v>653</v>
      </c>
      <c r="J47" t="s">
        <v>188</v>
      </c>
      <c r="K47" s="24" t="s">
        <v>635</v>
      </c>
      <c r="L47" t="s">
        <v>190</v>
      </c>
    </row>
    <row r="48" spans="1:12">
      <c r="A48" s="10">
        <v>46041</v>
      </c>
      <c r="B48" s="19" t="s">
        <v>673</v>
      </c>
      <c r="C48" t="s">
        <v>652</v>
      </c>
      <c r="D48" s="11" t="s">
        <v>10</v>
      </c>
      <c r="E48">
        <v>1100</v>
      </c>
      <c r="F48" s="4">
        <f t="shared" si="0"/>
        <v>1.96779964221825</v>
      </c>
      <c r="G48">
        <v>559</v>
      </c>
      <c r="H48" s="2" t="s">
        <v>22</v>
      </c>
      <c r="I48" t="s">
        <v>653</v>
      </c>
      <c r="J48" t="s">
        <v>188</v>
      </c>
      <c r="K48" s="24" t="s">
        <v>635</v>
      </c>
      <c r="L48" t="s">
        <v>190</v>
      </c>
    </row>
    <row r="49" spans="1:12">
      <c r="A49" s="10">
        <v>46041</v>
      </c>
      <c r="B49" s="19" t="s">
        <v>674</v>
      </c>
      <c r="C49" t="s">
        <v>169</v>
      </c>
      <c r="D49" s="11" t="s">
        <v>10</v>
      </c>
      <c r="E49">
        <v>1000</v>
      </c>
      <c r="F49" s="4">
        <f t="shared" si="0"/>
        <v>1.78890876565295</v>
      </c>
      <c r="G49">
        <v>559</v>
      </c>
      <c r="H49" s="2" t="s">
        <v>22</v>
      </c>
      <c r="I49" t="s">
        <v>675</v>
      </c>
      <c r="J49" t="s">
        <v>188</v>
      </c>
      <c r="K49" s="24" t="s">
        <v>635</v>
      </c>
      <c r="L49" t="s">
        <v>190</v>
      </c>
    </row>
    <row r="50" spans="1:12">
      <c r="A50" s="21">
        <v>46041</v>
      </c>
      <c r="B50" s="19" t="s">
        <v>676</v>
      </c>
      <c r="C50" t="s">
        <v>169</v>
      </c>
      <c r="D50" s="11" t="s">
        <v>10</v>
      </c>
      <c r="E50">
        <v>1000</v>
      </c>
      <c r="F50" s="4">
        <f t="shared" si="0"/>
        <v>1.78890876565295</v>
      </c>
      <c r="G50">
        <v>559</v>
      </c>
      <c r="H50" s="2" t="s">
        <v>22</v>
      </c>
      <c r="I50" t="s">
        <v>675</v>
      </c>
      <c r="J50" t="s">
        <v>188</v>
      </c>
      <c r="K50" s="24" t="s">
        <v>635</v>
      </c>
      <c r="L50" t="s">
        <v>190</v>
      </c>
    </row>
    <row r="51" spans="1:12">
      <c r="A51" s="21">
        <v>46041</v>
      </c>
      <c r="B51" t="s">
        <v>646</v>
      </c>
      <c r="C51" t="s">
        <v>172</v>
      </c>
      <c r="D51" s="11" t="s">
        <v>21</v>
      </c>
      <c r="E51">
        <v>5000</v>
      </c>
      <c r="F51" s="4">
        <f t="shared" si="0"/>
        <v>8.94454382826476</v>
      </c>
      <c r="G51">
        <v>559</v>
      </c>
      <c r="H51" s="2" t="s">
        <v>20</v>
      </c>
      <c r="I51" t="s">
        <v>647</v>
      </c>
      <c r="J51" t="s">
        <v>188</v>
      </c>
      <c r="K51" s="24" t="s">
        <v>635</v>
      </c>
      <c r="L51" t="s">
        <v>190</v>
      </c>
    </row>
    <row r="52" spans="1:12">
      <c r="A52" s="21">
        <v>46041</v>
      </c>
      <c r="B52" t="s">
        <v>646</v>
      </c>
      <c r="C52" t="s">
        <v>172</v>
      </c>
      <c r="D52" t="s">
        <v>79</v>
      </c>
      <c r="E52">
        <v>5000</v>
      </c>
      <c r="F52" s="4">
        <f t="shared" si="0"/>
        <v>8.94454382826476</v>
      </c>
      <c r="G52">
        <v>559</v>
      </c>
      <c r="H52" s="2" t="s">
        <v>17</v>
      </c>
      <c r="I52" t="s">
        <v>647</v>
      </c>
      <c r="J52" t="s">
        <v>188</v>
      </c>
      <c r="K52" s="24" t="s">
        <v>189</v>
      </c>
      <c r="L52" t="s">
        <v>190</v>
      </c>
    </row>
    <row r="53" spans="1:12">
      <c r="A53" s="21">
        <v>46041</v>
      </c>
      <c r="B53" t="s">
        <v>646</v>
      </c>
      <c r="C53" t="s">
        <v>172</v>
      </c>
      <c r="D53" s="11" t="s">
        <v>79</v>
      </c>
      <c r="E53">
        <v>5000</v>
      </c>
      <c r="F53" s="4">
        <f t="shared" si="0"/>
        <v>8.94454382826476</v>
      </c>
      <c r="G53">
        <v>559</v>
      </c>
      <c r="H53" s="17" t="s">
        <v>16</v>
      </c>
      <c r="I53" t="s">
        <v>647</v>
      </c>
      <c r="J53" t="s">
        <v>188</v>
      </c>
      <c r="K53" s="24" t="s">
        <v>189</v>
      </c>
      <c r="L53" t="s">
        <v>190</v>
      </c>
    </row>
    <row r="54" spans="1:12">
      <c r="A54" s="10">
        <v>46049</v>
      </c>
      <c r="B54" t="s">
        <v>646</v>
      </c>
      <c r="C54" t="s">
        <v>172</v>
      </c>
      <c r="D54" s="11" t="s">
        <v>79</v>
      </c>
      <c r="E54">
        <v>5000</v>
      </c>
      <c r="F54" s="4">
        <f t="shared" si="0"/>
        <v>8.94454382826476</v>
      </c>
      <c r="G54">
        <v>559</v>
      </c>
      <c r="H54" s="2" t="s">
        <v>15</v>
      </c>
      <c r="I54" t="s">
        <v>647</v>
      </c>
      <c r="J54" t="s">
        <v>188</v>
      </c>
      <c r="K54" s="24" t="s">
        <v>189</v>
      </c>
      <c r="L54" t="s">
        <v>190</v>
      </c>
    </row>
    <row r="55" spans="1:12">
      <c r="A55" s="10">
        <v>46049</v>
      </c>
      <c r="B55" t="s">
        <v>677</v>
      </c>
      <c r="C55" s="22" t="s">
        <v>172</v>
      </c>
      <c r="D55" s="11" t="s">
        <v>10</v>
      </c>
      <c r="E55">
        <v>5000</v>
      </c>
      <c r="F55" s="4">
        <f t="shared" si="0"/>
        <v>8.94454382826476</v>
      </c>
      <c r="G55">
        <v>559</v>
      </c>
      <c r="H55" s="13" t="s">
        <v>9</v>
      </c>
      <c r="I55" t="s">
        <v>678</v>
      </c>
      <c r="J55" t="s">
        <v>188</v>
      </c>
      <c r="K55" s="24" t="s">
        <v>635</v>
      </c>
      <c r="L55" t="s">
        <v>190</v>
      </c>
    </row>
    <row r="56" spans="1:12">
      <c r="A56" s="10">
        <v>46049</v>
      </c>
      <c r="B56" t="s">
        <v>677</v>
      </c>
      <c r="C56" s="22" t="s">
        <v>172</v>
      </c>
      <c r="D56" s="11" t="s">
        <v>14</v>
      </c>
      <c r="E56">
        <v>5000</v>
      </c>
      <c r="F56" s="4">
        <f t="shared" si="0"/>
        <v>8.94454382826476</v>
      </c>
      <c r="G56">
        <v>559</v>
      </c>
      <c r="H56" s="2" t="s">
        <v>13</v>
      </c>
      <c r="I56" t="s">
        <v>678</v>
      </c>
      <c r="J56" s="25" t="s">
        <v>188</v>
      </c>
      <c r="K56" s="24" t="s">
        <v>633</v>
      </c>
      <c r="L56" t="s">
        <v>190</v>
      </c>
    </row>
    <row r="57" spans="1:12">
      <c r="A57" s="10">
        <v>46049</v>
      </c>
      <c r="B57" t="s">
        <v>677</v>
      </c>
      <c r="C57" s="22" t="s">
        <v>172</v>
      </c>
      <c r="D57" s="11" t="s">
        <v>79</v>
      </c>
      <c r="E57">
        <v>5000</v>
      </c>
      <c r="F57" s="4">
        <f t="shared" si="0"/>
        <v>8.94454382826476</v>
      </c>
      <c r="G57">
        <v>559</v>
      </c>
      <c r="H57" s="17" t="s">
        <v>11</v>
      </c>
      <c r="I57" t="s">
        <v>678</v>
      </c>
      <c r="J57" t="s">
        <v>188</v>
      </c>
      <c r="K57" s="24" t="s">
        <v>189</v>
      </c>
      <c r="L57" t="s">
        <v>190</v>
      </c>
    </row>
    <row r="58" spans="1:12">
      <c r="A58" s="10">
        <v>46049</v>
      </c>
      <c r="B58" t="s">
        <v>677</v>
      </c>
      <c r="C58" s="22" t="s">
        <v>172</v>
      </c>
      <c r="D58" s="11" t="s">
        <v>19</v>
      </c>
      <c r="E58">
        <v>5000</v>
      </c>
      <c r="F58" s="4">
        <f t="shared" si="0"/>
        <v>8.94454382826476</v>
      </c>
      <c r="G58">
        <v>559</v>
      </c>
      <c r="H58" s="2" t="s">
        <v>18</v>
      </c>
      <c r="I58" t="s">
        <v>678</v>
      </c>
      <c r="J58" t="s">
        <v>188</v>
      </c>
      <c r="K58" s="24" t="s">
        <v>635</v>
      </c>
      <c r="L58" t="s">
        <v>190</v>
      </c>
    </row>
    <row r="59" spans="1:12">
      <c r="A59" s="10">
        <v>46049</v>
      </c>
      <c r="B59" t="s">
        <v>677</v>
      </c>
      <c r="C59" s="22" t="s">
        <v>172</v>
      </c>
      <c r="D59" s="11" t="s">
        <v>10</v>
      </c>
      <c r="E59">
        <v>5000</v>
      </c>
      <c r="F59" s="4">
        <f t="shared" si="0"/>
        <v>8.94454382826476</v>
      </c>
      <c r="G59">
        <v>559</v>
      </c>
      <c r="H59" s="2" t="s">
        <v>22</v>
      </c>
      <c r="I59" t="s">
        <v>678</v>
      </c>
      <c r="J59" s="25" t="s">
        <v>188</v>
      </c>
      <c r="K59" s="24" t="s">
        <v>635</v>
      </c>
      <c r="L59" t="s">
        <v>190</v>
      </c>
    </row>
    <row r="60" spans="1:12">
      <c r="A60" s="10">
        <v>46049</v>
      </c>
      <c r="B60" s="19" t="s">
        <v>674</v>
      </c>
      <c r="C60" t="s">
        <v>169</v>
      </c>
      <c r="D60" s="11" t="s">
        <v>10</v>
      </c>
      <c r="E60">
        <v>1000</v>
      </c>
      <c r="F60" s="4">
        <f t="shared" si="0"/>
        <v>1.78890876565295</v>
      </c>
      <c r="G60">
        <v>559</v>
      </c>
      <c r="H60" s="2" t="s">
        <v>22</v>
      </c>
      <c r="I60" t="s">
        <v>679</v>
      </c>
      <c r="J60" t="s">
        <v>188</v>
      </c>
      <c r="K60" s="24" t="s">
        <v>635</v>
      </c>
      <c r="L60" t="s">
        <v>190</v>
      </c>
    </row>
    <row r="61" spans="1:12">
      <c r="A61" s="10">
        <v>46049</v>
      </c>
      <c r="B61" s="19" t="s">
        <v>676</v>
      </c>
      <c r="C61" t="s">
        <v>169</v>
      </c>
      <c r="D61" s="11" t="s">
        <v>10</v>
      </c>
      <c r="E61">
        <v>1000</v>
      </c>
      <c r="F61" s="4">
        <f t="shared" si="0"/>
        <v>1.78890876565295</v>
      </c>
      <c r="G61">
        <v>559</v>
      </c>
      <c r="H61" s="2" t="s">
        <v>22</v>
      </c>
      <c r="I61" t="s">
        <v>679</v>
      </c>
      <c r="J61" t="s">
        <v>188</v>
      </c>
      <c r="K61" s="24" t="s">
        <v>635</v>
      </c>
      <c r="L61" t="s">
        <v>190</v>
      </c>
    </row>
    <row r="62" spans="1:12">
      <c r="A62" s="10">
        <v>46049</v>
      </c>
      <c r="B62" t="s">
        <v>677</v>
      </c>
      <c r="C62" s="22" t="s">
        <v>172</v>
      </c>
      <c r="D62" s="11" t="s">
        <v>21</v>
      </c>
      <c r="E62">
        <v>5000</v>
      </c>
      <c r="F62" s="4">
        <f t="shared" si="0"/>
        <v>8.94454382826476</v>
      </c>
      <c r="G62">
        <v>559</v>
      </c>
      <c r="H62" s="2" t="s">
        <v>20</v>
      </c>
      <c r="I62" t="s">
        <v>678</v>
      </c>
      <c r="J62" t="s">
        <v>188</v>
      </c>
      <c r="K62" s="24" t="s">
        <v>633</v>
      </c>
      <c r="L62" t="s">
        <v>190</v>
      </c>
    </row>
    <row r="63" spans="1:12">
      <c r="A63" s="10">
        <v>46049</v>
      </c>
      <c r="B63" t="s">
        <v>677</v>
      </c>
      <c r="C63" s="22" t="s">
        <v>172</v>
      </c>
      <c r="D63" t="s">
        <v>79</v>
      </c>
      <c r="E63">
        <v>5000</v>
      </c>
      <c r="F63" s="4">
        <f t="shared" si="0"/>
        <v>8.94454382826476</v>
      </c>
      <c r="G63">
        <v>559</v>
      </c>
      <c r="H63" s="2" t="s">
        <v>17</v>
      </c>
      <c r="I63" t="s">
        <v>678</v>
      </c>
      <c r="J63" t="s">
        <v>188</v>
      </c>
      <c r="K63" s="24" t="s">
        <v>189</v>
      </c>
      <c r="L63" t="s">
        <v>190</v>
      </c>
    </row>
    <row r="64" spans="1:12">
      <c r="A64" s="10">
        <v>46049</v>
      </c>
      <c r="B64" t="s">
        <v>677</v>
      </c>
      <c r="C64" s="22" t="s">
        <v>172</v>
      </c>
      <c r="D64" s="11" t="s">
        <v>79</v>
      </c>
      <c r="E64">
        <v>5000</v>
      </c>
      <c r="F64" s="4">
        <f t="shared" si="0"/>
        <v>8.94454382826476</v>
      </c>
      <c r="G64">
        <v>559</v>
      </c>
      <c r="H64" s="17" t="s">
        <v>16</v>
      </c>
      <c r="I64" t="s">
        <v>678</v>
      </c>
      <c r="J64" t="s">
        <v>188</v>
      </c>
      <c r="K64" s="24" t="s">
        <v>189</v>
      </c>
      <c r="L64" t="s">
        <v>190</v>
      </c>
    </row>
    <row r="65" spans="1:12">
      <c r="A65" s="10">
        <v>46052</v>
      </c>
      <c r="B65" t="s">
        <v>677</v>
      </c>
      <c r="C65" s="22" t="s">
        <v>172</v>
      </c>
      <c r="D65" s="11" t="s">
        <v>79</v>
      </c>
      <c r="E65">
        <v>5000</v>
      </c>
      <c r="F65" s="4">
        <f t="shared" si="0"/>
        <v>8.94454382826476</v>
      </c>
      <c r="G65">
        <v>559</v>
      </c>
      <c r="H65" s="2" t="s">
        <v>15</v>
      </c>
      <c r="I65" t="s">
        <v>678</v>
      </c>
      <c r="J65" t="s">
        <v>188</v>
      </c>
      <c r="K65" s="24" t="s">
        <v>189</v>
      </c>
      <c r="L65" t="s">
        <v>190</v>
      </c>
    </row>
    <row r="66" spans="1:12">
      <c r="A66" s="10">
        <v>46052</v>
      </c>
      <c r="B66" t="s">
        <v>639</v>
      </c>
      <c r="C66" t="s">
        <v>169</v>
      </c>
      <c r="D66" s="11" t="s">
        <v>10</v>
      </c>
      <c r="E66">
        <v>5000</v>
      </c>
      <c r="F66" s="4">
        <f t="shared" ref="F66:F129" si="1">+E66/G66</f>
        <v>8.94454382826476</v>
      </c>
      <c r="G66">
        <v>559</v>
      </c>
      <c r="H66" s="13" t="s">
        <v>9</v>
      </c>
      <c r="I66" t="s">
        <v>680</v>
      </c>
      <c r="J66" t="s">
        <v>188</v>
      </c>
      <c r="K66" s="24" t="s">
        <v>635</v>
      </c>
      <c r="L66" t="s">
        <v>190</v>
      </c>
    </row>
    <row r="67" spans="1:12">
      <c r="A67" s="10">
        <v>46052</v>
      </c>
      <c r="B67" t="s">
        <v>641</v>
      </c>
      <c r="C67" t="s">
        <v>169</v>
      </c>
      <c r="D67" s="11" t="s">
        <v>10</v>
      </c>
      <c r="E67">
        <v>5000</v>
      </c>
      <c r="F67" s="4">
        <f t="shared" si="1"/>
        <v>8.94454382826476</v>
      </c>
      <c r="G67">
        <v>559</v>
      </c>
      <c r="H67" s="13" t="s">
        <v>9</v>
      </c>
      <c r="I67" t="s">
        <v>680</v>
      </c>
      <c r="J67" t="s">
        <v>188</v>
      </c>
      <c r="K67" s="24" t="s">
        <v>635</v>
      </c>
      <c r="L67" t="s">
        <v>190</v>
      </c>
    </row>
    <row r="68" spans="1:12">
      <c r="A68" s="10">
        <v>46053</v>
      </c>
      <c r="B68" t="s">
        <v>681</v>
      </c>
      <c r="C68" t="s">
        <v>165</v>
      </c>
      <c r="D68" s="16" t="s">
        <v>10</v>
      </c>
      <c r="E68" s="12">
        <v>4960</v>
      </c>
      <c r="F68" s="4">
        <f t="shared" si="1"/>
        <v>8.87298747763864</v>
      </c>
      <c r="G68">
        <v>559</v>
      </c>
      <c r="H68" s="2" t="s">
        <v>27</v>
      </c>
      <c r="J68" t="s">
        <v>188</v>
      </c>
      <c r="K68" s="24" t="s">
        <v>635</v>
      </c>
      <c r="L68" t="s">
        <v>190</v>
      </c>
    </row>
    <row r="69" spans="1:12">
      <c r="A69" s="26">
        <v>46056</v>
      </c>
      <c r="B69" t="s">
        <v>187</v>
      </c>
      <c r="C69" s="16" t="s">
        <v>169</v>
      </c>
      <c r="D69" s="17" t="s">
        <v>10</v>
      </c>
      <c r="E69" s="16">
        <v>1000</v>
      </c>
      <c r="F69" s="4">
        <f t="shared" si="1"/>
        <v>1.81257930034439</v>
      </c>
      <c r="G69">
        <v>551.7</v>
      </c>
      <c r="H69" s="13" t="s">
        <v>9</v>
      </c>
      <c r="I69" t="s">
        <v>84</v>
      </c>
      <c r="J69" t="s">
        <v>188</v>
      </c>
      <c r="K69" s="24" t="s">
        <v>633</v>
      </c>
      <c r="L69" t="s">
        <v>190</v>
      </c>
    </row>
    <row r="70" spans="1:12">
      <c r="A70" s="26">
        <v>46056</v>
      </c>
      <c r="B70" t="s">
        <v>191</v>
      </c>
      <c r="C70" s="16" t="s">
        <v>169</v>
      </c>
      <c r="D70" s="27" t="s">
        <v>10</v>
      </c>
      <c r="E70">
        <v>1500</v>
      </c>
      <c r="F70" s="4">
        <f t="shared" si="1"/>
        <v>2.71886895051658</v>
      </c>
      <c r="G70">
        <v>551.7</v>
      </c>
      <c r="H70" s="13" t="s">
        <v>9</v>
      </c>
      <c r="I70" t="s">
        <v>84</v>
      </c>
      <c r="J70" t="s">
        <v>188</v>
      </c>
      <c r="K70" s="24" t="s">
        <v>633</v>
      </c>
      <c r="L70" t="s">
        <v>190</v>
      </c>
    </row>
    <row r="71" spans="1:12">
      <c r="A71" s="26">
        <v>46056</v>
      </c>
      <c r="B71" t="s">
        <v>192</v>
      </c>
      <c r="C71" s="16" t="s">
        <v>169</v>
      </c>
      <c r="D71" s="27" t="s">
        <v>10</v>
      </c>
      <c r="E71" s="28">
        <v>2000</v>
      </c>
      <c r="F71" s="4">
        <f t="shared" si="1"/>
        <v>3.62515860068878</v>
      </c>
      <c r="G71">
        <v>551.7</v>
      </c>
      <c r="H71" s="13" t="s">
        <v>9</v>
      </c>
      <c r="I71" t="s">
        <v>95</v>
      </c>
      <c r="J71" t="s">
        <v>188</v>
      </c>
      <c r="K71" s="24" t="s">
        <v>633</v>
      </c>
      <c r="L71" t="s">
        <v>190</v>
      </c>
    </row>
    <row r="72" spans="1:12">
      <c r="A72" s="26">
        <v>46056</v>
      </c>
      <c r="B72" t="s">
        <v>191</v>
      </c>
      <c r="C72" s="16" t="s">
        <v>169</v>
      </c>
      <c r="D72" s="27" t="s">
        <v>10</v>
      </c>
      <c r="E72">
        <v>2000</v>
      </c>
      <c r="F72" s="4">
        <f t="shared" si="1"/>
        <v>3.62515860068878</v>
      </c>
      <c r="G72">
        <v>551.7</v>
      </c>
      <c r="H72" s="13" t="s">
        <v>9</v>
      </c>
      <c r="I72" t="s">
        <v>95</v>
      </c>
      <c r="J72" t="s">
        <v>188</v>
      </c>
      <c r="K72" s="24" t="s">
        <v>633</v>
      </c>
      <c r="L72" t="s">
        <v>190</v>
      </c>
    </row>
    <row r="73" spans="1:12">
      <c r="A73" s="26">
        <v>46056</v>
      </c>
      <c r="B73" t="s">
        <v>193</v>
      </c>
      <c r="C73" t="s">
        <v>172</v>
      </c>
      <c r="D73" s="27" t="s">
        <v>10</v>
      </c>
      <c r="E73">
        <v>5000</v>
      </c>
      <c r="F73" s="4">
        <f t="shared" si="1"/>
        <v>9.06289650172195</v>
      </c>
      <c r="G73">
        <v>551.7</v>
      </c>
      <c r="H73" s="13" t="s">
        <v>9</v>
      </c>
      <c r="I73" t="s">
        <v>71</v>
      </c>
      <c r="J73" t="s">
        <v>188</v>
      </c>
      <c r="K73" s="24" t="s">
        <v>633</v>
      </c>
      <c r="L73" t="s">
        <v>190</v>
      </c>
    </row>
    <row r="74" spans="1:12">
      <c r="A74" s="29">
        <v>46056</v>
      </c>
      <c r="B74" s="30" t="s">
        <v>193</v>
      </c>
      <c r="C74" s="30" t="s">
        <v>172</v>
      </c>
      <c r="D74" s="31" t="s">
        <v>14</v>
      </c>
      <c r="E74" s="30">
        <v>5000</v>
      </c>
      <c r="F74" s="4">
        <f t="shared" si="1"/>
        <v>9.06289650172195</v>
      </c>
      <c r="G74">
        <v>551.7</v>
      </c>
      <c r="H74" s="2" t="s">
        <v>13</v>
      </c>
      <c r="I74" s="30" t="s">
        <v>71</v>
      </c>
      <c r="J74" t="s">
        <v>188</v>
      </c>
      <c r="K74" s="24" t="s">
        <v>633</v>
      </c>
      <c r="L74" t="s">
        <v>190</v>
      </c>
    </row>
    <row r="75" spans="1:12">
      <c r="A75" s="29">
        <v>46056</v>
      </c>
      <c r="B75" s="30" t="s">
        <v>193</v>
      </c>
      <c r="C75" s="30" t="s">
        <v>172</v>
      </c>
      <c r="D75" s="32" t="s">
        <v>79</v>
      </c>
      <c r="E75" s="33">
        <v>5000</v>
      </c>
      <c r="F75" s="4">
        <f t="shared" si="1"/>
        <v>9.06289650172195</v>
      </c>
      <c r="G75">
        <v>551.7</v>
      </c>
      <c r="H75" s="17" t="s">
        <v>11</v>
      </c>
      <c r="I75" s="30" t="s">
        <v>71</v>
      </c>
      <c r="J75" t="s">
        <v>188</v>
      </c>
      <c r="K75" s="24" t="s">
        <v>189</v>
      </c>
      <c r="L75" t="s">
        <v>190</v>
      </c>
    </row>
    <row r="76" spans="1:12">
      <c r="A76" s="29">
        <v>46056</v>
      </c>
      <c r="B76" s="30" t="s">
        <v>193</v>
      </c>
      <c r="C76" s="30" t="s">
        <v>172</v>
      </c>
      <c r="D76" s="31" t="s">
        <v>19</v>
      </c>
      <c r="E76" s="30">
        <v>5000</v>
      </c>
      <c r="F76" s="4">
        <f t="shared" si="1"/>
        <v>9.06289650172195</v>
      </c>
      <c r="G76">
        <v>551.7</v>
      </c>
      <c r="H76" s="2" t="s">
        <v>18</v>
      </c>
      <c r="I76" s="30" t="s">
        <v>71</v>
      </c>
      <c r="J76" t="s">
        <v>188</v>
      </c>
      <c r="K76" s="24" t="s">
        <v>633</v>
      </c>
      <c r="L76" t="s">
        <v>190</v>
      </c>
    </row>
    <row r="77" spans="1:12">
      <c r="A77" s="34">
        <v>46056</v>
      </c>
      <c r="B77" s="19" t="s">
        <v>194</v>
      </c>
      <c r="C77" s="16" t="s">
        <v>169</v>
      </c>
      <c r="D77" s="27" t="s">
        <v>10</v>
      </c>
      <c r="E77">
        <v>1000</v>
      </c>
      <c r="F77" s="4">
        <f t="shared" si="1"/>
        <v>1.81257930034439</v>
      </c>
      <c r="G77">
        <v>551.7</v>
      </c>
      <c r="H77" s="2" t="s">
        <v>22</v>
      </c>
      <c r="I77" t="s">
        <v>83</v>
      </c>
      <c r="J77" t="s">
        <v>188</v>
      </c>
      <c r="K77" s="24" t="s">
        <v>633</v>
      </c>
      <c r="L77" t="s">
        <v>190</v>
      </c>
    </row>
    <row r="78" spans="1:12">
      <c r="A78" s="34">
        <v>46056</v>
      </c>
      <c r="B78" s="19" t="s">
        <v>195</v>
      </c>
      <c r="C78" s="16" t="s">
        <v>169</v>
      </c>
      <c r="D78" s="27" t="s">
        <v>10</v>
      </c>
      <c r="E78">
        <v>1000</v>
      </c>
      <c r="F78" s="4">
        <f t="shared" si="1"/>
        <v>1.81257930034439</v>
      </c>
      <c r="G78">
        <v>551.7</v>
      </c>
      <c r="H78" s="2" t="s">
        <v>22</v>
      </c>
      <c r="I78" t="s">
        <v>83</v>
      </c>
      <c r="J78" t="s">
        <v>188</v>
      </c>
      <c r="K78" s="24" t="s">
        <v>633</v>
      </c>
      <c r="L78" t="s">
        <v>190</v>
      </c>
    </row>
    <row r="79" spans="1:12">
      <c r="A79" s="34">
        <v>46056</v>
      </c>
      <c r="B79" s="19" t="s">
        <v>196</v>
      </c>
      <c r="C79" t="s">
        <v>170</v>
      </c>
      <c r="D79" s="27" t="s">
        <v>10</v>
      </c>
      <c r="E79">
        <v>10000</v>
      </c>
      <c r="F79" s="4">
        <f t="shared" si="1"/>
        <v>18.1257930034439</v>
      </c>
      <c r="G79">
        <v>551.7</v>
      </c>
      <c r="H79" s="2" t="s">
        <v>22</v>
      </c>
      <c r="I79" t="s">
        <v>87</v>
      </c>
      <c r="J79" t="s">
        <v>188</v>
      </c>
      <c r="K79" s="24" t="s">
        <v>633</v>
      </c>
      <c r="L79" t="s">
        <v>190</v>
      </c>
    </row>
    <row r="80" spans="1:12">
      <c r="A80" s="29">
        <v>46056</v>
      </c>
      <c r="B80" s="30" t="s">
        <v>193</v>
      </c>
      <c r="C80" s="30" t="s">
        <v>172</v>
      </c>
      <c r="D80" s="31" t="s">
        <v>10</v>
      </c>
      <c r="E80" s="35">
        <v>5000</v>
      </c>
      <c r="F80" s="4">
        <f t="shared" si="1"/>
        <v>9.06289650172195</v>
      </c>
      <c r="G80">
        <v>551.7</v>
      </c>
      <c r="H80" s="2" t="s">
        <v>22</v>
      </c>
      <c r="I80" s="30" t="s">
        <v>71</v>
      </c>
      <c r="J80" t="s">
        <v>188</v>
      </c>
      <c r="K80" s="24" t="s">
        <v>633</v>
      </c>
      <c r="L80" t="s">
        <v>190</v>
      </c>
    </row>
    <row r="81" spans="1:12">
      <c r="A81" s="29">
        <v>46056</v>
      </c>
      <c r="B81" s="30" t="s">
        <v>193</v>
      </c>
      <c r="C81" s="30" t="s">
        <v>172</v>
      </c>
      <c r="D81" s="31" t="s">
        <v>79</v>
      </c>
      <c r="E81" s="30">
        <v>5000</v>
      </c>
      <c r="F81" s="4">
        <f t="shared" si="1"/>
        <v>9.06289650172195</v>
      </c>
      <c r="G81">
        <v>551.7</v>
      </c>
      <c r="H81" s="2" t="s">
        <v>17</v>
      </c>
      <c r="I81" s="30" t="s">
        <v>71</v>
      </c>
      <c r="J81" t="s">
        <v>188</v>
      </c>
      <c r="K81" s="24" t="s">
        <v>189</v>
      </c>
      <c r="L81" t="s">
        <v>190</v>
      </c>
    </row>
    <row r="82" spans="1:12">
      <c r="A82" s="29">
        <v>46056</v>
      </c>
      <c r="B82" s="30" t="s">
        <v>193</v>
      </c>
      <c r="C82" s="30" t="s">
        <v>172</v>
      </c>
      <c r="D82" s="31" t="s">
        <v>79</v>
      </c>
      <c r="E82" s="30">
        <v>5000</v>
      </c>
      <c r="F82" s="4">
        <f t="shared" si="1"/>
        <v>9.06289650172195</v>
      </c>
      <c r="G82">
        <v>551.7</v>
      </c>
      <c r="H82" s="17" t="s">
        <v>16</v>
      </c>
      <c r="I82" s="30" t="s">
        <v>71</v>
      </c>
      <c r="J82" t="s">
        <v>188</v>
      </c>
      <c r="K82" s="24" t="s">
        <v>189</v>
      </c>
      <c r="L82" t="s">
        <v>190</v>
      </c>
    </row>
    <row r="83" spans="1:12">
      <c r="A83" s="29">
        <v>46056</v>
      </c>
      <c r="B83" s="30" t="s">
        <v>193</v>
      </c>
      <c r="C83" s="30" t="s">
        <v>172</v>
      </c>
      <c r="D83" s="31" t="s">
        <v>79</v>
      </c>
      <c r="E83" s="30">
        <v>5000</v>
      </c>
      <c r="F83" s="4">
        <f t="shared" si="1"/>
        <v>9.06289650172195</v>
      </c>
      <c r="G83">
        <v>551.7</v>
      </c>
      <c r="H83" s="36" t="s">
        <v>15</v>
      </c>
      <c r="I83" s="30" t="s">
        <v>71</v>
      </c>
      <c r="J83" t="s">
        <v>188</v>
      </c>
      <c r="K83" s="24" t="s">
        <v>189</v>
      </c>
      <c r="L83" t="s">
        <v>190</v>
      </c>
    </row>
    <row r="84" spans="1:12">
      <c r="A84" s="37">
        <v>46056</v>
      </c>
      <c r="B84" s="38" t="s">
        <v>193</v>
      </c>
      <c r="C84" s="38" t="s">
        <v>172</v>
      </c>
      <c r="D84" s="39" t="s">
        <v>21</v>
      </c>
      <c r="E84" s="38">
        <v>5000</v>
      </c>
      <c r="F84" s="4">
        <f t="shared" si="1"/>
        <v>9.06289650172195</v>
      </c>
      <c r="G84">
        <v>551.7</v>
      </c>
      <c r="H84" s="2" t="s">
        <v>20</v>
      </c>
      <c r="I84" s="38" t="s">
        <v>71</v>
      </c>
      <c r="J84" t="s">
        <v>188</v>
      </c>
      <c r="K84" s="24" t="s">
        <v>633</v>
      </c>
      <c r="L84" t="s">
        <v>190</v>
      </c>
    </row>
    <row r="85" spans="1:12">
      <c r="A85" s="26">
        <v>46057</v>
      </c>
      <c r="B85" s="19" t="s">
        <v>197</v>
      </c>
      <c r="C85" t="s">
        <v>171</v>
      </c>
      <c r="D85" s="27" t="s">
        <v>10</v>
      </c>
      <c r="E85">
        <v>5000</v>
      </c>
      <c r="F85" s="4">
        <f t="shared" si="1"/>
        <v>9.06289650172195</v>
      </c>
      <c r="G85">
        <v>551.7</v>
      </c>
      <c r="H85" s="2" t="s">
        <v>22</v>
      </c>
      <c r="I85" t="s">
        <v>88</v>
      </c>
      <c r="J85" t="s">
        <v>188</v>
      </c>
      <c r="K85" s="24" t="s">
        <v>633</v>
      </c>
      <c r="L85" t="s">
        <v>190</v>
      </c>
    </row>
    <row r="86" spans="1:12">
      <c r="A86" s="40">
        <v>46057</v>
      </c>
      <c r="B86" s="16" t="s">
        <v>198</v>
      </c>
      <c r="C86" s="16" t="s">
        <v>169</v>
      </c>
      <c r="D86" s="31" t="s">
        <v>79</v>
      </c>
      <c r="E86" s="41">
        <v>5000</v>
      </c>
      <c r="F86" s="4">
        <f t="shared" si="1"/>
        <v>9.06289650172195</v>
      </c>
      <c r="G86">
        <v>551.7</v>
      </c>
      <c r="H86" s="17" t="s">
        <v>16</v>
      </c>
      <c r="I86" s="16" t="s">
        <v>92</v>
      </c>
      <c r="J86" t="s">
        <v>188</v>
      </c>
      <c r="K86" s="24" t="s">
        <v>189</v>
      </c>
      <c r="L86" t="s">
        <v>190</v>
      </c>
    </row>
    <row r="87" spans="1:12">
      <c r="A87" s="40">
        <v>46057</v>
      </c>
      <c r="B87" s="16" t="s">
        <v>199</v>
      </c>
      <c r="C87" s="16" t="s">
        <v>174</v>
      </c>
      <c r="D87" s="31" t="s">
        <v>79</v>
      </c>
      <c r="E87" s="41">
        <v>5000</v>
      </c>
      <c r="F87" s="4">
        <f t="shared" si="1"/>
        <v>9.06289650172195</v>
      </c>
      <c r="G87">
        <v>551.7</v>
      </c>
      <c r="H87" s="17" t="s">
        <v>16</v>
      </c>
      <c r="I87" s="16" t="s">
        <v>92</v>
      </c>
      <c r="J87" t="s">
        <v>188</v>
      </c>
      <c r="K87" s="24" t="s">
        <v>189</v>
      </c>
      <c r="L87" t="s">
        <v>190</v>
      </c>
    </row>
    <row r="88" spans="1:12">
      <c r="A88" s="42">
        <v>46057</v>
      </c>
      <c r="B88" s="16" t="s">
        <v>200</v>
      </c>
      <c r="C88" s="16" t="s">
        <v>169</v>
      </c>
      <c r="D88" s="31" t="s">
        <v>79</v>
      </c>
      <c r="E88" s="41">
        <v>1500</v>
      </c>
      <c r="F88" s="4">
        <f t="shared" si="1"/>
        <v>2.71886895051658</v>
      </c>
      <c r="G88">
        <v>551.7</v>
      </c>
      <c r="H88" s="17" t="s">
        <v>16</v>
      </c>
      <c r="I88" s="16" t="s">
        <v>92</v>
      </c>
      <c r="J88" t="s">
        <v>188</v>
      </c>
      <c r="K88" s="24" t="s">
        <v>189</v>
      </c>
      <c r="L88" t="s">
        <v>190</v>
      </c>
    </row>
    <row r="89" spans="1:12">
      <c r="A89" s="40">
        <v>46057</v>
      </c>
      <c r="B89" s="16" t="s">
        <v>201</v>
      </c>
      <c r="C89" s="16" t="s">
        <v>169</v>
      </c>
      <c r="D89" s="31" t="s">
        <v>79</v>
      </c>
      <c r="E89" s="41">
        <v>500</v>
      </c>
      <c r="F89" s="4">
        <f t="shared" si="1"/>
        <v>0.906289650172195</v>
      </c>
      <c r="G89">
        <v>551.7</v>
      </c>
      <c r="H89" s="17" t="s">
        <v>16</v>
      </c>
      <c r="I89" s="16" t="s">
        <v>92</v>
      </c>
      <c r="J89" t="s">
        <v>188</v>
      </c>
      <c r="K89" s="24" t="s">
        <v>189</v>
      </c>
      <c r="L89" t="s">
        <v>190</v>
      </c>
    </row>
    <row r="90" spans="1:12">
      <c r="A90" s="40">
        <v>46057</v>
      </c>
      <c r="B90" s="16" t="s">
        <v>202</v>
      </c>
      <c r="C90" s="16" t="s">
        <v>169</v>
      </c>
      <c r="D90" s="31" t="s">
        <v>79</v>
      </c>
      <c r="E90" s="41">
        <v>500</v>
      </c>
      <c r="F90" s="4">
        <f t="shared" si="1"/>
        <v>0.906289650172195</v>
      </c>
      <c r="G90">
        <v>551.7</v>
      </c>
      <c r="H90" s="17" t="s">
        <v>16</v>
      </c>
      <c r="I90" s="16" t="s">
        <v>92</v>
      </c>
      <c r="J90" t="s">
        <v>188</v>
      </c>
      <c r="K90" s="24" t="s">
        <v>189</v>
      </c>
      <c r="L90" t="s">
        <v>190</v>
      </c>
    </row>
    <row r="91" spans="1:12">
      <c r="A91" s="42">
        <v>46057</v>
      </c>
      <c r="B91" s="16" t="s">
        <v>203</v>
      </c>
      <c r="C91" s="16" t="s">
        <v>169</v>
      </c>
      <c r="D91" s="31" t="s">
        <v>79</v>
      </c>
      <c r="E91" s="41">
        <v>500</v>
      </c>
      <c r="F91" s="4">
        <f t="shared" si="1"/>
        <v>0.906289650172195</v>
      </c>
      <c r="G91">
        <v>551.7</v>
      </c>
      <c r="H91" s="17" t="s">
        <v>16</v>
      </c>
      <c r="I91" s="16" t="s">
        <v>92</v>
      </c>
      <c r="J91" t="s">
        <v>188</v>
      </c>
      <c r="K91" s="24" t="s">
        <v>189</v>
      </c>
      <c r="L91" t="s">
        <v>190</v>
      </c>
    </row>
    <row r="92" spans="1:12">
      <c r="A92" s="40">
        <v>46057</v>
      </c>
      <c r="B92" s="16" t="s">
        <v>204</v>
      </c>
      <c r="C92" s="16" t="s">
        <v>169</v>
      </c>
      <c r="D92" s="31" t="s">
        <v>79</v>
      </c>
      <c r="E92" s="41">
        <v>500</v>
      </c>
      <c r="F92" s="4">
        <f t="shared" si="1"/>
        <v>0.906289650172195</v>
      </c>
      <c r="G92">
        <v>551.7</v>
      </c>
      <c r="H92" s="17" t="s">
        <v>16</v>
      </c>
      <c r="I92" s="16" t="s">
        <v>92</v>
      </c>
      <c r="J92" t="s">
        <v>188</v>
      </c>
      <c r="K92" s="24" t="s">
        <v>189</v>
      </c>
      <c r="L92" t="s">
        <v>190</v>
      </c>
    </row>
    <row r="93" spans="1:12">
      <c r="A93" s="40">
        <v>46057</v>
      </c>
      <c r="B93" s="16" t="s">
        <v>205</v>
      </c>
      <c r="C93" s="16" t="s">
        <v>169</v>
      </c>
      <c r="D93" s="31" t="s">
        <v>79</v>
      </c>
      <c r="E93" s="41">
        <v>3000</v>
      </c>
      <c r="F93" s="4">
        <f t="shared" si="1"/>
        <v>5.43773790103317</v>
      </c>
      <c r="G93">
        <v>551.7</v>
      </c>
      <c r="H93" s="17" t="s">
        <v>16</v>
      </c>
      <c r="I93" s="16" t="s">
        <v>92</v>
      </c>
      <c r="J93" t="s">
        <v>188</v>
      </c>
      <c r="K93" s="24" t="s">
        <v>189</v>
      </c>
      <c r="L93" t="s">
        <v>190</v>
      </c>
    </row>
    <row r="94" spans="1:12">
      <c r="A94" s="42">
        <v>46057</v>
      </c>
      <c r="B94" s="16" t="s">
        <v>206</v>
      </c>
      <c r="C94" s="16" t="s">
        <v>169</v>
      </c>
      <c r="D94" s="31" t="s">
        <v>79</v>
      </c>
      <c r="E94" s="41">
        <v>300</v>
      </c>
      <c r="F94" s="4">
        <f t="shared" si="1"/>
        <v>0.543773790103317</v>
      </c>
      <c r="G94">
        <v>551.7</v>
      </c>
      <c r="H94" s="17" t="s">
        <v>16</v>
      </c>
      <c r="I94" s="16" t="s">
        <v>92</v>
      </c>
      <c r="J94" t="s">
        <v>188</v>
      </c>
      <c r="K94" s="24" t="s">
        <v>189</v>
      </c>
      <c r="L94" t="s">
        <v>190</v>
      </c>
    </row>
    <row r="95" spans="1:12">
      <c r="A95" s="40">
        <v>46057</v>
      </c>
      <c r="B95" s="16" t="s">
        <v>207</v>
      </c>
      <c r="C95" s="16" t="s">
        <v>169</v>
      </c>
      <c r="D95" s="31" t="s">
        <v>79</v>
      </c>
      <c r="E95" s="41">
        <v>300</v>
      </c>
      <c r="F95" s="4">
        <f t="shared" si="1"/>
        <v>0.543773790103317</v>
      </c>
      <c r="G95">
        <v>551.7</v>
      </c>
      <c r="H95" s="17" t="s">
        <v>16</v>
      </c>
      <c r="I95" s="16" t="s">
        <v>92</v>
      </c>
      <c r="J95" t="s">
        <v>188</v>
      </c>
      <c r="K95" s="24" t="s">
        <v>189</v>
      </c>
      <c r="L95" t="s">
        <v>190</v>
      </c>
    </row>
    <row r="96" spans="1:12">
      <c r="A96" s="40">
        <v>46057</v>
      </c>
      <c r="B96" s="16" t="s">
        <v>208</v>
      </c>
      <c r="C96" s="16" t="s">
        <v>169</v>
      </c>
      <c r="D96" s="31" t="s">
        <v>79</v>
      </c>
      <c r="E96" s="41">
        <v>3000</v>
      </c>
      <c r="F96" s="4">
        <f t="shared" si="1"/>
        <v>5.43773790103317</v>
      </c>
      <c r="G96">
        <v>551.7</v>
      </c>
      <c r="H96" s="17" t="s">
        <v>16</v>
      </c>
      <c r="I96" s="16" t="s">
        <v>92</v>
      </c>
      <c r="J96" t="s">
        <v>188</v>
      </c>
      <c r="K96" s="24" t="s">
        <v>189</v>
      </c>
      <c r="L96" t="s">
        <v>190</v>
      </c>
    </row>
    <row r="97" spans="1:12">
      <c r="A97" s="42">
        <v>46057</v>
      </c>
      <c r="B97" s="16" t="s">
        <v>209</v>
      </c>
      <c r="C97" s="16" t="s">
        <v>169</v>
      </c>
      <c r="D97" s="31" t="s">
        <v>79</v>
      </c>
      <c r="E97" s="41">
        <v>500</v>
      </c>
      <c r="F97" s="4">
        <f t="shared" si="1"/>
        <v>0.906289650172195</v>
      </c>
      <c r="G97">
        <v>551.7</v>
      </c>
      <c r="H97" s="17" t="s">
        <v>16</v>
      </c>
      <c r="I97" s="16" t="s">
        <v>92</v>
      </c>
      <c r="J97" t="s">
        <v>188</v>
      </c>
      <c r="K97" s="24" t="s">
        <v>189</v>
      </c>
      <c r="L97" t="s">
        <v>190</v>
      </c>
    </row>
    <row r="98" spans="1:12">
      <c r="A98" s="40">
        <v>46057</v>
      </c>
      <c r="B98" s="16" t="s">
        <v>210</v>
      </c>
      <c r="C98" s="16" t="s">
        <v>169</v>
      </c>
      <c r="D98" s="31" t="s">
        <v>79</v>
      </c>
      <c r="E98" s="41">
        <v>1500</v>
      </c>
      <c r="F98" s="4">
        <f t="shared" si="1"/>
        <v>2.71886895051658</v>
      </c>
      <c r="G98">
        <v>551.7</v>
      </c>
      <c r="H98" s="17" t="s">
        <v>16</v>
      </c>
      <c r="I98" s="16" t="s">
        <v>92</v>
      </c>
      <c r="J98" t="s">
        <v>188</v>
      </c>
      <c r="K98" s="24" t="s">
        <v>189</v>
      </c>
      <c r="L98" t="s">
        <v>190</v>
      </c>
    </row>
    <row r="99" spans="1:12">
      <c r="A99" s="40">
        <v>46057</v>
      </c>
      <c r="B99" s="16" t="s">
        <v>211</v>
      </c>
      <c r="C99" s="16" t="s">
        <v>169</v>
      </c>
      <c r="D99" s="31" t="s">
        <v>79</v>
      </c>
      <c r="E99" s="41">
        <v>55000</v>
      </c>
      <c r="F99" s="4">
        <f t="shared" si="1"/>
        <v>99.6918615189415</v>
      </c>
      <c r="G99">
        <v>551.7</v>
      </c>
      <c r="H99" s="17" t="s">
        <v>16</v>
      </c>
      <c r="I99" s="16" t="s">
        <v>92</v>
      </c>
      <c r="J99" t="s">
        <v>188</v>
      </c>
      <c r="K99" s="24" t="s">
        <v>189</v>
      </c>
      <c r="L99" t="s">
        <v>190</v>
      </c>
    </row>
    <row r="100" spans="1:12">
      <c r="A100" s="40">
        <v>46057</v>
      </c>
      <c r="B100" s="16" t="s">
        <v>212</v>
      </c>
      <c r="C100" s="16" t="s">
        <v>175</v>
      </c>
      <c r="D100" s="31" t="s">
        <v>79</v>
      </c>
      <c r="E100" s="41">
        <v>5500</v>
      </c>
      <c r="F100" s="4">
        <f t="shared" si="1"/>
        <v>9.96918615189414</v>
      </c>
      <c r="G100">
        <v>551.7</v>
      </c>
      <c r="H100" s="17" t="s">
        <v>16</v>
      </c>
      <c r="I100" s="16" t="s">
        <v>92</v>
      </c>
      <c r="J100" t="s">
        <v>188</v>
      </c>
      <c r="K100" s="24" t="s">
        <v>189</v>
      </c>
      <c r="L100" t="s">
        <v>190</v>
      </c>
    </row>
    <row r="101" spans="1:12">
      <c r="A101" s="43">
        <v>46057</v>
      </c>
      <c r="B101" s="44" t="s">
        <v>213</v>
      </c>
      <c r="C101" s="16" t="s">
        <v>169</v>
      </c>
      <c r="D101" s="45" t="s">
        <v>79</v>
      </c>
      <c r="E101" s="44">
        <v>6000</v>
      </c>
      <c r="F101" s="4">
        <f t="shared" si="1"/>
        <v>10.8754758020663</v>
      </c>
      <c r="G101">
        <v>551.7</v>
      </c>
      <c r="H101" s="2" t="s">
        <v>15</v>
      </c>
      <c r="I101" t="s">
        <v>93</v>
      </c>
      <c r="J101" t="s">
        <v>188</v>
      </c>
      <c r="K101" s="24" t="s">
        <v>189</v>
      </c>
      <c r="L101" t="s">
        <v>190</v>
      </c>
    </row>
    <row r="102" spans="1:12">
      <c r="A102" s="43">
        <v>46057</v>
      </c>
      <c r="B102" s="44" t="s">
        <v>214</v>
      </c>
      <c r="C102" s="44" t="s">
        <v>167</v>
      </c>
      <c r="D102" s="45" t="s">
        <v>79</v>
      </c>
      <c r="E102" s="44">
        <v>3500</v>
      </c>
      <c r="F102" s="4">
        <f t="shared" si="1"/>
        <v>6.34402755120536</v>
      </c>
      <c r="G102">
        <v>551.7</v>
      </c>
      <c r="H102" s="36" t="s">
        <v>15</v>
      </c>
      <c r="I102" t="s">
        <v>93</v>
      </c>
      <c r="J102" t="s">
        <v>188</v>
      </c>
      <c r="K102" s="24" t="s">
        <v>189</v>
      </c>
      <c r="L102" t="s">
        <v>190</v>
      </c>
    </row>
    <row r="103" spans="1:12">
      <c r="A103" s="43">
        <v>46057</v>
      </c>
      <c r="B103" s="44" t="s">
        <v>215</v>
      </c>
      <c r="C103" s="16" t="s">
        <v>174</v>
      </c>
      <c r="D103" s="45" t="s">
        <v>79</v>
      </c>
      <c r="E103" s="44">
        <v>5000</v>
      </c>
      <c r="F103" s="4">
        <f t="shared" si="1"/>
        <v>9.06289650172195</v>
      </c>
      <c r="G103">
        <v>551.7</v>
      </c>
      <c r="H103" s="2" t="s">
        <v>15</v>
      </c>
      <c r="I103" t="s">
        <v>93</v>
      </c>
      <c r="J103" t="s">
        <v>188</v>
      </c>
      <c r="K103" s="24" t="s">
        <v>189</v>
      </c>
      <c r="L103" t="s">
        <v>190</v>
      </c>
    </row>
    <row r="104" spans="1:12">
      <c r="A104" s="43">
        <v>46057</v>
      </c>
      <c r="B104" s="44" t="s">
        <v>216</v>
      </c>
      <c r="C104" s="16" t="s">
        <v>174</v>
      </c>
      <c r="D104" s="45" t="s">
        <v>79</v>
      </c>
      <c r="E104" s="44">
        <v>13000</v>
      </c>
      <c r="F104" s="4">
        <f t="shared" si="1"/>
        <v>23.5635309044771</v>
      </c>
      <c r="G104">
        <v>551.7</v>
      </c>
      <c r="H104" s="36" t="s">
        <v>15</v>
      </c>
      <c r="I104" t="s">
        <v>93</v>
      </c>
      <c r="J104" t="s">
        <v>188</v>
      </c>
      <c r="K104" s="24" t="s">
        <v>189</v>
      </c>
      <c r="L104" t="s">
        <v>190</v>
      </c>
    </row>
    <row r="105" spans="1:12">
      <c r="A105" s="43">
        <v>46057</v>
      </c>
      <c r="B105" s="44" t="s">
        <v>217</v>
      </c>
      <c r="C105" s="16" t="s">
        <v>169</v>
      </c>
      <c r="D105" s="45" t="s">
        <v>79</v>
      </c>
      <c r="E105" s="44">
        <v>2000</v>
      </c>
      <c r="F105" s="4">
        <f t="shared" si="1"/>
        <v>3.62515860068878</v>
      </c>
      <c r="G105">
        <v>551.7</v>
      </c>
      <c r="H105" s="2" t="s">
        <v>15</v>
      </c>
      <c r="I105" t="s">
        <v>93</v>
      </c>
      <c r="J105" t="s">
        <v>188</v>
      </c>
      <c r="K105" s="24" t="s">
        <v>189</v>
      </c>
      <c r="L105" t="s">
        <v>190</v>
      </c>
    </row>
    <row r="106" spans="1:12">
      <c r="A106" s="43">
        <v>46057</v>
      </c>
      <c r="B106" s="44" t="s">
        <v>218</v>
      </c>
      <c r="C106" s="44" t="s">
        <v>175</v>
      </c>
      <c r="D106" s="45" t="s">
        <v>79</v>
      </c>
      <c r="E106" s="44">
        <v>3000</v>
      </c>
      <c r="F106" s="4">
        <f t="shared" si="1"/>
        <v>5.43773790103317</v>
      </c>
      <c r="G106">
        <v>551.7</v>
      </c>
      <c r="H106" s="36" t="s">
        <v>15</v>
      </c>
      <c r="I106" t="s">
        <v>93</v>
      </c>
      <c r="J106" t="s">
        <v>188</v>
      </c>
      <c r="K106" s="24" t="s">
        <v>189</v>
      </c>
      <c r="L106" t="s">
        <v>190</v>
      </c>
    </row>
    <row r="107" spans="1:12">
      <c r="A107" s="46">
        <v>46058</v>
      </c>
      <c r="B107" s="16" t="s">
        <v>219</v>
      </c>
      <c r="C107" s="16" t="s">
        <v>169</v>
      </c>
      <c r="D107" s="32" t="s">
        <v>79</v>
      </c>
      <c r="E107" s="47">
        <v>6000</v>
      </c>
      <c r="F107" s="4">
        <f t="shared" si="1"/>
        <v>10.8754758020663</v>
      </c>
      <c r="G107">
        <v>551.7</v>
      </c>
      <c r="H107" s="17" t="s">
        <v>11</v>
      </c>
      <c r="I107" s="16" t="s">
        <v>89</v>
      </c>
      <c r="J107" t="s">
        <v>188</v>
      </c>
      <c r="K107" s="24" t="s">
        <v>189</v>
      </c>
      <c r="L107" t="s">
        <v>190</v>
      </c>
    </row>
    <row r="108" spans="1:12">
      <c r="A108" s="48">
        <v>46058</v>
      </c>
      <c r="B108" s="16" t="s">
        <v>220</v>
      </c>
      <c r="C108" s="16" t="s">
        <v>167</v>
      </c>
      <c r="D108" s="32" t="s">
        <v>79</v>
      </c>
      <c r="E108" s="47">
        <v>2500</v>
      </c>
      <c r="F108" s="4">
        <f t="shared" si="1"/>
        <v>4.53144825086097</v>
      </c>
      <c r="G108">
        <v>551.7</v>
      </c>
      <c r="H108" s="17" t="s">
        <v>11</v>
      </c>
      <c r="I108" s="16" t="s">
        <v>89</v>
      </c>
      <c r="J108" t="s">
        <v>188</v>
      </c>
      <c r="K108" s="24" t="s">
        <v>189</v>
      </c>
      <c r="L108" t="s">
        <v>190</v>
      </c>
    </row>
    <row r="109" spans="1:12">
      <c r="A109" s="46">
        <v>46058</v>
      </c>
      <c r="B109" s="16" t="s">
        <v>221</v>
      </c>
      <c r="C109" s="16" t="s">
        <v>169</v>
      </c>
      <c r="D109" s="32" t="s">
        <v>79</v>
      </c>
      <c r="E109" s="47">
        <v>2000</v>
      </c>
      <c r="F109" s="4">
        <f t="shared" si="1"/>
        <v>3.62515860068878</v>
      </c>
      <c r="G109">
        <v>551.7</v>
      </c>
      <c r="H109" s="17" t="s">
        <v>11</v>
      </c>
      <c r="I109" s="16" t="s">
        <v>89</v>
      </c>
      <c r="J109" t="s">
        <v>188</v>
      </c>
      <c r="K109" s="24" t="s">
        <v>189</v>
      </c>
      <c r="L109" t="s">
        <v>190</v>
      </c>
    </row>
    <row r="110" spans="1:12">
      <c r="A110" s="48">
        <v>46058</v>
      </c>
      <c r="B110" s="16" t="s">
        <v>222</v>
      </c>
      <c r="C110" s="16" t="s">
        <v>174</v>
      </c>
      <c r="D110" s="32" t="s">
        <v>79</v>
      </c>
      <c r="E110" s="47">
        <v>13000</v>
      </c>
      <c r="F110" s="4">
        <f t="shared" si="1"/>
        <v>23.5635309044771</v>
      </c>
      <c r="G110">
        <v>551.7</v>
      </c>
      <c r="H110" s="17" t="s">
        <v>11</v>
      </c>
      <c r="I110" s="16" t="s">
        <v>89</v>
      </c>
      <c r="J110" t="s">
        <v>188</v>
      </c>
      <c r="K110" s="24" t="s">
        <v>189</v>
      </c>
      <c r="L110" t="s">
        <v>190</v>
      </c>
    </row>
    <row r="111" spans="1:12">
      <c r="A111" s="46">
        <v>46058</v>
      </c>
      <c r="B111" s="49" t="s">
        <v>223</v>
      </c>
      <c r="C111" s="16" t="s">
        <v>174</v>
      </c>
      <c r="D111" s="32" t="s">
        <v>79</v>
      </c>
      <c r="E111" s="47">
        <v>5000</v>
      </c>
      <c r="F111" s="4">
        <f t="shared" si="1"/>
        <v>9.06289650172195</v>
      </c>
      <c r="G111">
        <v>551.7</v>
      </c>
      <c r="H111" s="17" t="s">
        <v>11</v>
      </c>
      <c r="I111" s="16" t="s">
        <v>89</v>
      </c>
      <c r="J111" t="s">
        <v>188</v>
      </c>
      <c r="K111" s="24" t="s">
        <v>189</v>
      </c>
      <c r="L111" t="s">
        <v>190</v>
      </c>
    </row>
    <row r="112" spans="1:12">
      <c r="A112" s="48">
        <v>46058</v>
      </c>
      <c r="B112" s="16" t="s">
        <v>224</v>
      </c>
      <c r="C112" s="16" t="s">
        <v>169</v>
      </c>
      <c r="D112" s="32" t="s">
        <v>79</v>
      </c>
      <c r="E112" s="47">
        <v>500</v>
      </c>
      <c r="F112" s="4">
        <f t="shared" si="1"/>
        <v>0.906289650172195</v>
      </c>
      <c r="G112">
        <v>551.7</v>
      </c>
      <c r="H112" s="17" t="s">
        <v>11</v>
      </c>
      <c r="I112" s="16" t="s">
        <v>89</v>
      </c>
      <c r="J112" t="s">
        <v>188</v>
      </c>
      <c r="K112" s="24" t="s">
        <v>189</v>
      </c>
      <c r="L112" t="s">
        <v>190</v>
      </c>
    </row>
    <row r="113" spans="1:12">
      <c r="A113" s="46">
        <v>46058</v>
      </c>
      <c r="B113" s="16" t="s">
        <v>225</v>
      </c>
      <c r="C113" s="16" t="s">
        <v>169</v>
      </c>
      <c r="D113" s="32" t="s">
        <v>79</v>
      </c>
      <c r="E113" s="47">
        <v>500</v>
      </c>
      <c r="F113" s="4">
        <f t="shared" si="1"/>
        <v>0.906289650172195</v>
      </c>
      <c r="G113">
        <v>551.7</v>
      </c>
      <c r="H113" s="17" t="s">
        <v>11</v>
      </c>
      <c r="I113" s="16" t="s">
        <v>89</v>
      </c>
      <c r="J113" t="s">
        <v>188</v>
      </c>
      <c r="K113" s="24" t="s">
        <v>189</v>
      </c>
      <c r="L113" t="s">
        <v>190</v>
      </c>
    </row>
    <row r="114" spans="1:12">
      <c r="A114" s="48">
        <v>46058</v>
      </c>
      <c r="B114" s="16" t="s">
        <v>226</v>
      </c>
      <c r="C114" s="16" t="s">
        <v>175</v>
      </c>
      <c r="D114" s="32" t="s">
        <v>79</v>
      </c>
      <c r="E114" s="47">
        <v>5000</v>
      </c>
      <c r="F114" s="4">
        <f t="shared" si="1"/>
        <v>9.06289650172195</v>
      </c>
      <c r="G114">
        <v>551.7</v>
      </c>
      <c r="H114" s="17" t="s">
        <v>11</v>
      </c>
      <c r="I114" s="16" t="s">
        <v>89</v>
      </c>
      <c r="J114" t="s">
        <v>188</v>
      </c>
      <c r="K114" s="24" t="s">
        <v>189</v>
      </c>
      <c r="L114" t="s">
        <v>190</v>
      </c>
    </row>
    <row r="115" spans="1:12">
      <c r="A115" s="46">
        <v>46058</v>
      </c>
      <c r="B115" s="16" t="s">
        <v>227</v>
      </c>
      <c r="C115" s="16" t="s">
        <v>169</v>
      </c>
      <c r="D115" s="32" t="s">
        <v>79</v>
      </c>
      <c r="E115" s="47">
        <v>5000</v>
      </c>
      <c r="F115" s="4">
        <f t="shared" si="1"/>
        <v>9.06289650172195</v>
      </c>
      <c r="G115">
        <v>551.7</v>
      </c>
      <c r="H115" s="17" t="s">
        <v>11</v>
      </c>
      <c r="I115" s="16" t="s">
        <v>89</v>
      </c>
      <c r="J115" t="s">
        <v>188</v>
      </c>
      <c r="K115" s="24" t="s">
        <v>189</v>
      </c>
      <c r="L115" t="s">
        <v>190</v>
      </c>
    </row>
    <row r="116" spans="1:12">
      <c r="A116" s="48">
        <v>46058</v>
      </c>
      <c r="B116" s="16" t="s">
        <v>228</v>
      </c>
      <c r="C116" s="16" t="s">
        <v>169</v>
      </c>
      <c r="D116" s="32" t="s">
        <v>79</v>
      </c>
      <c r="E116" s="47">
        <v>500</v>
      </c>
      <c r="F116" s="4">
        <f t="shared" si="1"/>
        <v>0.906289650172195</v>
      </c>
      <c r="G116">
        <v>551.7</v>
      </c>
      <c r="H116" s="17" t="s">
        <v>11</v>
      </c>
      <c r="I116" s="16" t="s">
        <v>89</v>
      </c>
      <c r="J116" t="s">
        <v>188</v>
      </c>
      <c r="K116" s="24" t="s">
        <v>189</v>
      </c>
      <c r="L116" t="s">
        <v>190</v>
      </c>
    </row>
    <row r="117" spans="1:12">
      <c r="A117" s="46">
        <v>46058</v>
      </c>
      <c r="B117" s="16" t="s">
        <v>229</v>
      </c>
      <c r="C117" s="16" t="s">
        <v>169</v>
      </c>
      <c r="D117" s="32" t="s">
        <v>79</v>
      </c>
      <c r="E117" s="47">
        <v>500</v>
      </c>
      <c r="F117" s="4">
        <f t="shared" si="1"/>
        <v>0.906289650172195</v>
      </c>
      <c r="G117">
        <v>551.7</v>
      </c>
      <c r="H117" s="17" t="s">
        <v>11</v>
      </c>
      <c r="I117" s="16" t="s">
        <v>89</v>
      </c>
      <c r="J117" t="s">
        <v>188</v>
      </c>
      <c r="K117" s="24" t="s">
        <v>189</v>
      </c>
      <c r="L117" t="s">
        <v>190</v>
      </c>
    </row>
    <row r="118" spans="1:12">
      <c r="A118" s="48">
        <v>46058</v>
      </c>
      <c r="B118" s="16" t="s">
        <v>230</v>
      </c>
      <c r="C118" s="16" t="s">
        <v>169</v>
      </c>
      <c r="D118" s="32" t="s">
        <v>79</v>
      </c>
      <c r="E118" s="47">
        <v>500</v>
      </c>
      <c r="F118" s="4">
        <f t="shared" si="1"/>
        <v>0.906289650172195</v>
      </c>
      <c r="G118">
        <v>551.7</v>
      </c>
      <c r="H118" s="17" t="s">
        <v>11</v>
      </c>
      <c r="I118" s="16" t="s">
        <v>89</v>
      </c>
      <c r="J118" t="s">
        <v>188</v>
      </c>
      <c r="K118" s="24" t="s">
        <v>189</v>
      </c>
      <c r="L118" t="s">
        <v>190</v>
      </c>
    </row>
    <row r="119" spans="1:12">
      <c r="A119" s="46">
        <v>46058</v>
      </c>
      <c r="B119" s="16" t="s">
        <v>231</v>
      </c>
      <c r="C119" s="16" t="s">
        <v>169</v>
      </c>
      <c r="D119" s="32" t="s">
        <v>79</v>
      </c>
      <c r="E119" s="47">
        <v>500</v>
      </c>
      <c r="F119" s="4">
        <f t="shared" si="1"/>
        <v>0.906289650172195</v>
      </c>
      <c r="G119">
        <v>551.7</v>
      </c>
      <c r="H119" s="17" t="s">
        <v>11</v>
      </c>
      <c r="I119" s="16" t="s">
        <v>89</v>
      </c>
      <c r="J119" t="s">
        <v>188</v>
      </c>
      <c r="K119" s="24" t="s">
        <v>189</v>
      </c>
      <c r="L119" t="s">
        <v>190</v>
      </c>
    </row>
    <row r="120" spans="1:12">
      <c r="A120" s="26">
        <v>46058</v>
      </c>
      <c r="B120" t="s">
        <v>232</v>
      </c>
      <c r="C120" s="16" t="s">
        <v>169</v>
      </c>
      <c r="D120" s="2" t="s">
        <v>79</v>
      </c>
      <c r="E120">
        <v>4000</v>
      </c>
      <c r="F120" s="4">
        <f t="shared" si="1"/>
        <v>7.25031720137756</v>
      </c>
      <c r="G120">
        <v>551.7</v>
      </c>
      <c r="H120" s="2" t="s">
        <v>17</v>
      </c>
      <c r="I120" s="30" t="s">
        <v>90</v>
      </c>
      <c r="J120" t="s">
        <v>188</v>
      </c>
      <c r="K120" s="24" t="s">
        <v>189</v>
      </c>
      <c r="L120" t="s">
        <v>190</v>
      </c>
    </row>
    <row r="121" spans="1:12">
      <c r="A121" s="26">
        <v>46058</v>
      </c>
      <c r="B121" t="s">
        <v>233</v>
      </c>
      <c r="C121" s="16" t="s">
        <v>169</v>
      </c>
      <c r="D121" s="2" t="s">
        <v>79</v>
      </c>
      <c r="E121">
        <v>4000</v>
      </c>
      <c r="F121" s="4">
        <f t="shared" si="1"/>
        <v>7.25031720137756</v>
      </c>
      <c r="G121">
        <v>551.7</v>
      </c>
      <c r="H121" s="2" t="s">
        <v>17</v>
      </c>
      <c r="I121" s="30" t="s">
        <v>90</v>
      </c>
      <c r="J121" t="s">
        <v>188</v>
      </c>
      <c r="K121" s="24" t="s">
        <v>189</v>
      </c>
      <c r="L121" t="s">
        <v>190</v>
      </c>
    </row>
    <row r="122" spans="1:12">
      <c r="A122" s="26">
        <v>46058</v>
      </c>
      <c r="B122" t="s">
        <v>234</v>
      </c>
      <c r="C122" t="s">
        <v>175</v>
      </c>
      <c r="D122" s="2" t="s">
        <v>79</v>
      </c>
      <c r="E122">
        <v>2000</v>
      </c>
      <c r="F122" s="4">
        <f t="shared" si="1"/>
        <v>3.62515860068878</v>
      </c>
      <c r="G122">
        <v>551.7</v>
      </c>
      <c r="H122" s="2" t="s">
        <v>17</v>
      </c>
      <c r="I122" s="30" t="s">
        <v>90</v>
      </c>
      <c r="J122" t="s">
        <v>188</v>
      </c>
      <c r="K122" s="24" t="s">
        <v>189</v>
      </c>
      <c r="L122" t="s">
        <v>190</v>
      </c>
    </row>
    <row r="123" spans="1:12">
      <c r="A123" s="43">
        <v>46058</v>
      </c>
      <c r="B123" s="44" t="s">
        <v>216</v>
      </c>
      <c r="C123" s="16" t="s">
        <v>174</v>
      </c>
      <c r="D123" s="45" t="s">
        <v>79</v>
      </c>
      <c r="E123" s="44">
        <v>13000</v>
      </c>
      <c r="F123" s="4">
        <f t="shared" si="1"/>
        <v>23.5635309044771</v>
      </c>
      <c r="G123">
        <v>551.7</v>
      </c>
      <c r="H123" s="2" t="s">
        <v>15</v>
      </c>
      <c r="I123" t="s">
        <v>93</v>
      </c>
      <c r="J123" t="s">
        <v>188</v>
      </c>
      <c r="K123" s="24" t="s">
        <v>189</v>
      </c>
      <c r="L123" t="s">
        <v>190</v>
      </c>
    </row>
    <row r="124" spans="1:12">
      <c r="A124" s="43">
        <v>46058</v>
      </c>
      <c r="B124" s="44" t="s">
        <v>235</v>
      </c>
      <c r="C124" s="16" t="s">
        <v>174</v>
      </c>
      <c r="D124" s="45" t="s">
        <v>79</v>
      </c>
      <c r="E124" s="44">
        <v>5000</v>
      </c>
      <c r="F124" s="4">
        <f t="shared" si="1"/>
        <v>9.06289650172195</v>
      </c>
      <c r="G124">
        <v>551.7</v>
      </c>
      <c r="H124" s="36" t="s">
        <v>15</v>
      </c>
      <c r="I124" t="s">
        <v>93</v>
      </c>
      <c r="J124" t="s">
        <v>188</v>
      </c>
      <c r="K124" s="24" t="s">
        <v>189</v>
      </c>
      <c r="L124" t="s">
        <v>190</v>
      </c>
    </row>
    <row r="125" spans="1:12">
      <c r="A125" s="43">
        <v>46058</v>
      </c>
      <c r="B125" s="44" t="s">
        <v>236</v>
      </c>
      <c r="C125" s="16" t="s">
        <v>169</v>
      </c>
      <c r="D125" s="45" t="s">
        <v>79</v>
      </c>
      <c r="E125" s="44">
        <v>2000</v>
      </c>
      <c r="F125" s="4">
        <f t="shared" si="1"/>
        <v>3.62515860068878</v>
      </c>
      <c r="G125">
        <v>551.7</v>
      </c>
      <c r="H125" s="2" t="s">
        <v>15</v>
      </c>
      <c r="I125" t="s">
        <v>93</v>
      </c>
      <c r="J125" t="s">
        <v>188</v>
      </c>
      <c r="K125" s="24" t="s">
        <v>189</v>
      </c>
      <c r="L125" t="s">
        <v>190</v>
      </c>
    </row>
    <row r="126" spans="1:12">
      <c r="A126" s="43">
        <v>46058</v>
      </c>
      <c r="B126" s="44" t="s">
        <v>237</v>
      </c>
      <c r="C126" s="16" t="s">
        <v>169</v>
      </c>
      <c r="D126" s="45" t="s">
        <v>79</v>
      </c>
      <c r="E126" s="44">
        <v>2000</v>
      </c>
      <c r="F126" s="4">
        <f t="shared" si="1"/>
        <v>3.62515860068878</v>
      </c>
      <c r="G126">
        <v>551.7</v>
      </c>
      <c r="H126" s="36" t="s">
        <v>15</v>
      </c>
      <c r="I126" t="s">
        <v>93</v>
      </c>
      <c r="J126" t="s">
        <v>188</v>
      </c>
      <c r="K126" s="24" t="s">
        <v>189</v>
      </c>
      <c r="L126" t="s">
        <v>190</v>
      </c>
    </row>
    <row r="127" spans="1:12">
      <c r="A127" s="43">
        <v>46058</v>
      </c>
      <c r="B127" s="44" t="s">
        <v>218</v>
      </c>
      <c r="C127" s="44" t="s">
        <v>175</v>
      </c>
      <c r="D127" s="45" t="s">
        <v>79</v>
      </c>
      <c r="E127" s="44">
        <v>3000</v>
      </c>
      <c r="F127" s="4">
        <f t="shared" si="1"/>
        <v>5.43773790103317</v>
      </c>
      <c r="G127">
        <v>551.7</v>
      </c>
      <c r="H127" s="2" t="s">
        <v>15</v>
      </c>
      <c r="I127" t="s">
        <v>93</v>
      </c>
      <c r="J127" t="s">
        <v>188</v>
      </c>
      <c r="K127" s="24" t="s">
        <v>189</v>
      </c>
      <c r="L127" t="s">
        <v>190</v>
      </c>
    </row>
    <row r="128" spans="1:12">
      <c r="A128" s="50">
        <v>46059</v>
      </c>
      <c r="B128" t="s">
        <v>238</v>
      </c>
      <c r="C128" t="s">
        <v>173</v>
      </c>
      <c r="D128" s="27" t="s">
        <v>10</v>
      </c>
      <c r="E128" s="28">
        <v>1455</v>
      </c>
      <c r="F128" s="4">
        <f t="shared" si="1"/>
        <v>2.63730288200109</v>
      </c>
      <c r="G128">
        <v>551.7</v>
      </c>
      <c r="H128" s="13" t="s">
        <v>9</v>
      </c>
      <c r="I128" t="s">
        <v>94</v>
      </c>
      <c r="J128" t="s">
        <v>188</v>
      </c>
      <c r="K128" s="24" t="s">
        <v>633</v>
      </c>
      <c r="L128" t="s">
        <v>190</v>
      </c>
    </row>
    <row r="129" spans="1:12">
      <c r="A129" s="50">
        <v>46059</v>
      </c>
      <c r="B129" t="s">
        <v>238</v>
      </c>
      <c r="C129" t="s">
        <v>173</v>
      </c>
      <c r="D129" s="27" t="s">
        <v>10</v>
      </c>
      <c r="E129">
        <v>1350</v>
      </c>
      <c r="F129" s="4">
        <f t="shared" si="1"/>
        <v>2.44698205546493</v>
      </c>
      <c r="G129">
        <v>551.7</v>
      </c>
      <c r="H129" s="13" t="s">
        <v>9</v>
      </c>
      <c r="I129" t="s">
        <v>98</v>
      </c>
      <c r="J129" t="s">
        <v>188</v>
      </c>
      <c r="K129" s="24" t="s">
        <v>633</v>
      </c>
      <c r="L129" t="s">
        <v>190</v>
      </c>
    </row>
    <row r="130" spans="1:12">
      <c r="A130" s="46">
        <v>46059</v>
      </c>
      <c r="B130" s="16" t="s">
        <v>239</v>
      </c>
      <c r="C130" s="16" t="s">
        <v>169</v>
      </c>
      <c r="D130" s="32" t="s">
        <v>79</v>
      </c>
      <c r="E130" s="47">
        <v>500</v>
      </c>
      <c r="F130" s="4">
        <f t="shared" ref="F130:F193" si="2">+E130/G130</f>
        <v>0.906289650172195</v>
      </c>
      <c r="G130">
        <v>551.7</v>
      </c>
      <c r="H130" s="17" t="s">
        <v>11</v>
      </c>
      <c r="I130" s="16" t="s">
        <v>89</v>
      </c>
      <c r="J130" t="s">
        <v>188</v>
      </c>
      <c r="K130" s="24" t="s">
        <v>189</v>
      </c>
      <c r="L130" t="s">
        <v>190</v>
      </c>
    </row>
    <row r="131" spans="1:12">
      <c r="A131" s="48">
        <v>46059</v>
      </c>
      <c r="B131" s="16" t="s">
        <v>240</v>
      </c>
      <c r="C131" s="16" t="s">
        <v>169</v>
      </c>
      <c r="D131" s="32" t="s">
        <v>79</v>
      </c>
      <c r="E131" s="47">
        <v>2000</v>
      </c>
      <c r="F131" s="4">
        <f t="shared" si="2"/>
        <v>3.62515860068878</v>
      </c>
      <c r="G131">
        <v>551.7</v>
      </c>
      <c r="H131" s="17" t="s">
        <v>11</v>
      </c>
      <c r="I131" s="16" t="s">
        <v>89</v>
      </c>
      <c r="J131" t="s">
        <v>188</v>
      </c>
      <c r="K131" s="24" t="s">
        <v>189</v>
      </c>
      <c r="L131" t="s">
        <v>190</v>
      </c>
    </row>
    <row r="132" spans="1:12">
      <c r="A132" s="46">
        <v>46059</v>
      </c>
      <c r="B132" s="16" t="s">
        <v>241</v>
      </c>
      <c r="C132" s="16" t="s">
        <v>169</v>
      </c>
      <c r="D132" s="32" t="s">
        <v>79</v>
      </c>
      <c r="E132" s="47">
        <v>1000</v>
      </c>
      <c r="F132" s="4">
        <f t="shared" si="2"/>
        <v>1.81257930034439</v>
      </c>
      <c r="G132">
        <v>551.7</v>
      </c>
      <c r="H132" s="17" t="s">
        <v>11</v>
      </c>
      <c r="I132" s="16" t="s">
        <v>89</v>
      </c>
      <c r="J132" t="s">
        <v>188</v>
      </c>
      <c r="K132" s="24" t="s">
        <v>189</v>
      </c>
      <c r="L132" t="s">
        <v>190</v>
      </c>
    </row>
    <row r="133" spans="1:12">
      <c r="A133" s="48">
        <v>46059</v>
      </c>
      <c r="B133" s="16" t="s">
        <v>242</v>
      </c>
      <c r="C133" s="16" t="s">
        <v>175</v>
      </c>
      <c r="D133" s="32" t="s">
        <v>79</v>
      </c>
      <c r="E133" s="47">
        <v>5000</v>
      </c>
      <c r="F133" s="4">
        <f t="shared" si="2"/>
        <v>9.06289650172195</v>
      </c>
      <c r="G133">
        <v>551.7</v>
      </c>
      <c r="H133" s="17" t="s">
        <v>11</v>
      </c>
      <c r="I133" s="16" t="s">
        <v>89</v>
      </c>
      <c r="J133" t="s">
        <v>188</v>
      </c>
      <c r="K133" s="24" t="s">
        <v>189</v>
      </c>
      <c r="L133" t="s">
        <v>190</v>
      </c>
    </row>
    <row r="134" spans="1:12">
      <c r="A134" s="46">
        <v>46059</v>
      </c>
      <c r="B134" s="16" t="s">
        <v>243</v>
      </c>
      <c r="C134" s="16" t="s">
        <v>175</v>
      </c>
      <c r="D134" s="32" t="s">
        <v>79</v>
      </c>
      <c r="E134" s="47">
        <v>2000</v>
      </c>
      <c r="F134" s="4">
        <f t="shared" si="2"/>
        <v>3.62515860068878</v>
      </c>
      <c r="G134">
        <v>551.7</v>
      </c>
      <c r="H134" s="17" t="s">
        <v>11</v>
      </c>
      <c r="I134" s="16" t="s">
        <v>89</v>
      </c>
      <c r="J134" t="s">
        <v>188</v>
      </c>
      <c r="K134" s="24" t="s">
        <v>189</v>
      </c>
      <c r="L134" t="s">
        <v>190</v>
      </c>
    </row>
    <row r="135" spans="1:12">
      <c r="A135" s="48">
        <v>46059</v>
      </c>
      <c r="B135" s="16" t="s">
        <v>244</v>
      </c>
      <c r="C135" s="16" t="s">
        <v>169</v>
      </c>
      <c r="D135" s="32" t="s">
        <v>79</v>
      </c>
      <c r="E135" s="47">
        <v>1000</v>
      </c>
      <c r="F135" s="4">
        <f t="shared" si="2"/>
        <v>1.81257930034439</v>
      </c>
      <c r="G135">
        <v>551.7</v>
      </c>
      <c r="H135" s="17" t="s">
        <v>11</v>
      </c>
      <c r="I135" s="16" t="s">
        <v>89</v>
      </c>
      <c r="J135" t="s">
        <v>188</v>
      </c>
      <c r="K135" s="24" t="s">
        <v>189</v>
      </c>
      <c r="L135" t="s">
        <v>190</v>
      </c>
    </row>
    <row r="136" spans="1:12">
      <c r="A136" s="46">
        <v>46059</v>
      </c>
      <c r="B136" s="16" t="s">
        <v>245</v>
      </c>
      <c r="C136" s="16" t="s">
        <v>169</v>
      </c>
      <c r="D136" s="32" t="s">
        <v>79</v>
      </c>
      <c r="E136" s="47">
        <v>2000</v>
      </c>
      <c r="F136" s="4">
        <f t="shared" si="2"/>
        <v>3.62515860068878</v>
      </c>
      <c r="G136">
        <v>551.7</v>
      </c>
      <c r="H136" s="17" t="s">
        <v>11</v>
      </c>
      <c r="I136" s="16" t="s">
        <v>89</v>
      </c>
      <c r="J136" t="s">
        <v>188</v>
      </c>
      <c r="K136" s="24" t="s">
        <v>189</v>
      </c>
      <c r="L136" t="s">
        <v>190</v>
      </c>
    </row>
    <row r="137" spans="1:12">
      <c r="A137" s="48">
        <v>46059</v>
      </c>
      <c r="B137" s="16" t="s">
        <v>246</v>
      </c>
      <c r="C137" s="16" t="s">
        <v>169</v>
      </c>
      <c r="D137" s="32" t="s">
        <v>79</v>
      </c>
      <c r="E137" s="47">
        <v>500</v>
      </c>
      <c r="F137" s="4">
        <f t="shared" si="2"/>
        <v>0.906289650172195</v>
      </c>
      <c r="G137">
        <v>551.7</v>
      </c>
      <c r="H137" s="17" t="s">
        <v>11</v>
      </c>
      <c r="I137" s="16" t="s">
        <v>89</v>
      </c>
      <c r="J137" t="s">
        <v>188</v>
      </c>
      <c r="K137" s="24" t="s">
        <v>189</v>
      </c>
      <c r="L137" t="s">
        <v>190</v>
      </c>
    </row>
    <row r="138" spans="1:12">
      <c r="A138" s="46">
        <v>46059</v>
      </c>
      <c r="B138" s="16" t="s">
        <v>247</v>
      </c>
      <c r="C138" s="16" t="s">
        <v>174</v>
      </c>
      <c r="D138" s="32" t="s">
        <v>79</v>
      </c>
      <c r="E138" s="47">
        <v>13000</v>
      </c>
      <c r="F138" s="4">
        <f t="shared" si="2"/>
        <v>23.5635309044771</v>
      </c>
      <c r="G138">
        <v>551.7</v>
      </c>
      <c r="H138" s="17" t="s">
        <v>11</v>
      </c>
      <c r="I138" s="16" t="s">
        <v>89</v>
      </c>
      <c r="J138" t="s">
        <v>188</v>
      </c>
      <c r="K138" s="24" t="s">
        <v>189</v>
      </c>
      <c r="L138" t="s">
        <v>190</v>
      </c>
    </row>
    <row r="139" spans="1:12">
      <c r="A139" s="48">
        <v>46059</v>
      </c>
      <c r="B139" s="16" t="s">
        <v>248</v>
      </c>
      <c r="C139" s="16" t="s">
        <v>174</v>
      </c>
      <c r="D139" s="32" t="s">
        <v>79</v>
      </c>
      <c r="E139" s="47">
        <v>5000</v>
      </c>
      <c r="F139" s="4">
        <f t="shared" si="2"/>
        <v>9.06289650172195</v>
      </c>
      <c r="G139">
        <v>551.7</v>
      </c>
      <c r="H139" s="17" t="s">
        <v>11</v>
      </c>
      <c r="I139" s="16" t="s">
        <v>89</v>
      </c>
      <c r="J139" t="s">
        <v>188</v>
      </c>
      <c r="K139" s="24" t="s">
        <v>189</v>
      </c>
      <c r="L139" t="s">
        <v>190</v>
      </c>
    </row>
    <row r="140" spans="1:12">
      <c r="A140" s="46">
        <v>46059</v>
      </c>
      <c r="B140" s="16" t="s">
        <v>249</v>
      </c>
      <c r="C140" s="16" t="s">
        <v>169</v>
      </c>
      <c r="D140" s="32" t="s">
        <v>79</v>
      </c>
      <c r="E140" s="47">
        <v>500</v>
      </c>
      <c r="F140" s="4">
        <f t="shared" si="2"/>
        <v>0.906289650172195</v>
      </c>
      <c r="G140">
        <v>551.7</v>
      </c>
      <c r="H140" s="17" t="s">
        <v>11</v>
      </c>
      <c r="I140" s="16" t="s">
        <v>89</v>
      </c>
      <c r="J140" t="s">
        <v>188</v>
      </c>
      <c r="K140" s="24" t="s">
        <v>189</v>
      </c>
      <c r="L140" t="s">
        <v>190</v>
      </c>
    </row>
    <row r="141" spans="1:12">
      <c r="A141" s="48">
        <v>46059</v>
      </c>
      <c r="B141" s="16" t="s">
        <v>250</v>
      </c>
      <c r="C141" s="16" t="s">
        <v>169</v>
      </c>
      <c r="D141" s="32" t="s">
        <v>79</v>
      </c>
      <c r="E141" s="47">
        <v>500</v>
      </c>
      <c r="F141" s="4">
        <f t="shared" si="2"/>
        <v>0.906289650172195</v>
      </c>
      <c r="G141">
        <v>551.7</v>
      </c>
      <c r="H141" s="17" t="s">
        <v>11</v>
      </c>
      <c r="I141" s="16" t="s">
        <v>89</v>
      </c>
      <c r="J141" t="s">
        <v>188</v>
      </c>
      <c r="K141" s="24" t="s">
        <v>189</v>
      </c>
      <c r="L141" t="s">
        <v>190</v>
      </c>
    </row>
    <row r="142" spans="1:12">
      <c r="A142" s="46">
        <v>46059</v>
      </c>
      <c r="B142" s="16" t="s">
        <v>251</v>
      </c>
      <c r="C142" s="16" t="s">
        <v>169</v>
      </c>
      <c r="D142" s="32" t="s">
        <v>79</v>
      </c>
      <c r="E142" s="47">
        <v>500</v>
      </c>
      <c r="F142" s="4">
        <f t="shared" si="2"/>
        <v>0.906289650172195</v>
      </c>
      <c r="G142">
        <v>551.7</v>
      </c>
      <c r="H142" s="17" t="s">
        <v>11</v>
      </c>
      <c r="I142" s="16" t="s">
        <v>89</v>
      </c>
      <c r="J142" t="s">
        <v>188</v>
      </c>
      <c r="K142" s="24" t="s">
        <v>189</v>
      </c>
      <c r="L142" t="s">
        <v>190</v>
      </c>
    </row>
    <row r="143" spans="1:12">
      <c r="A143" s="48">
        <v>46059</v>
      </c>
      <c r="B143" s="16" t="s">
        <v>252</v>
      </c>
      <c r="C143" s="16" t="s">
        <v>169</v>
      </c>
      <c r="D143" s="32" t="s">
        <v>79</v>
      </c>
      <c r="E143" s="47">
        <v>500</v>
      </c>
      <c r="F143" s="4">
        <f t="shared" si="2"/>
        <v>0.906289650172195</v>
      </c>
      <c r="G143">
        <v>551.7</v>
      </c>
      <c r="H143" s="17" t="s">
        <v>11</v>
      </c>
      <c r="I143" s="16" t="s">
        <v>89</v>
      </c>
      <c r="J143" t="s">
        <v>188</v>
      </c>
      <c r="K143" s="24" t="s">
        <v>189</v>
      </c>
      <c r="L143" t="s">
        <v>190</v>
      </c>
    </row>
    <row r="144" spans="1:12">
      <c r="A144" s="46">
        <v>46059</v>
      </c>
      <c r="B144" s="16" t="s">
        <v>253</v>
      </c>
      <c r="C144" s="16" t="s">
        <v>169</v>
      </c>
      <c r="D144" s="32" t="s">
        <v>79</v>
      </c>
      <c r="E144" s="47">
        <v>500</v>
      </c>
      <c r="F144" s="4">
        <f t="shared" si="2"/>
        <v>0.906289650172195</v>
      </c>
      <c r="G144">
        <v>551.7</v>
      </c>
      <c r="H144" s="17" t="s">
        <v>11</v>
      </c>
      <c r="I144" s="16" t="s">
        <v>89</v>
      </c>
      <c r="J144" t="s">
        <v>188</v>
      </c>
      <c r="K144" s="24" t="s">
        <v>189</v>
      </c>
      <c r="L144" t="s">
        <v>190</v>
      </c>
    </row>
    <row r="145" spans="1:12">
      <c r="A145" s="26">
        <v>46059</v>
      </c>
      <c r="B145" t="s">
        <v>254</v>
      </c>
      <c r="C145" s="16" t="s">
        <v>169</v>
      </c>
      <c r="D145" s="2" t="s">
        <v>79</v>
      </c>
      <c r="E145">
        <v>4000</v>
      </c>
      <c r="F145" s="4">
        <f t="shared" si="2"/>
        <v>7.25031720137756</v>
      </c>
      <c r="G145">
        <v>551.7</v>
      </c>
      <c r="H145" s="2" t="s">
        <v>17</v>
      </c>
      <c r="I145" s="30" t="s">
        <v>97</v>
      </c>
      <c r="J145" t="s">
        <v>188</v>
      </c>
      <c r="K145" s="24" t="s">
        <v>189</v>
      </c>
      <c r="L145" t="s">
        <v>190</v>
      </c>
    </row>
    <row r="146" spans="1:12">
      <c r="A146" s="26">
        <v>46059</v>
      </c>
      <c r="B146" t="s">
        <v>255</v>
      </c>
      <c r="C146" s="16" t="s">
        <v>169</v>
      </c>
      <c r="D146" s="2" t="s">
        <v>79</v>
      </c>
      <c r="E146">
        <v>4000</v>
      </c>
      <c r="F146" s="4">
        <f t="shared" si="2"/>
        <v>7.25031720137756</v>
      </c>
      <c r="G146">
        <v>551.7</v>
      </c>
      <c r="H146" s="2" t="s">
        <v>17</v>
      </c>
      <c r="I146" s="30" t="s">
        <v>97</v>
      </c>
      <c r="J146" t="s">
        <v>188</v>
      </c>
      <c r="K146" s="24" t="s">
        <v>189</v>
      </c>
      <c r="L146" t="s">
        <v>190</v>
      </c>
    </row>
    <row r="147" spans="1:12">
      <c r="A147" s="26">
        <v>46059</v>
      </c>
      <c r="B147" t="s">
        <v>234</v>
      </c>
      <c r="C147" t="s">
        <v>175</v>
      </c>
      <c r="D147" s="2" t="s">
        <v>79</v>
      </c>
      <c r="E147">
        <v>2000</v>
      </c>
      <c r="F147" s="4">
        <f t="shared" si="2"/>
        <v>3.62515860068878</v>
      </c>
      <c r="G147">
        <v>551.7</v>
      </c>
      <c r="H147" s="2" t="s">
        <v>17</v>
      </c>
      <c r="I147" s="30" t="s">
        <v>97</v>
      </c>
      <c r="J147" t="s">
        <v>188</v>
      </c>
      <c r="K147" s="24" t="s">
        <v>189</v>
      </c>
      <c r="L147" t="s">
        <v>190</v>
      </c>
    </row>
    <row r="148" spans="1:12">
      <c r="A148" s="42">
        <v>46059</v>
      </c>
      <c r="B148" s="16" t="s">
        <v>256</v>
      </c>
      <c r="C148" s="16" t="s">
        <v>169</v>
      </c>
      <c r="D148" s="31" t="s">
        <v>79</v>
      </c>
      <c r="E148" s="16">
        <v>5500</v>
      </c>
      <c r="F148" s="4">
        <f t="shared" si="2"/>
        <v>9.96918615189414</v>
      </c>
      <c r="G148">
        <v>551.7</v>
      </c>
      <c r="H148" s="17" t="s">
        <v>16</v>
      </c>
      <c r="I148" s="16" t="s">
        <v>96</v>
      </c>
      <c r="J148" t="s">
        <v>188</v>
      </c>
      <c r="K148" s="24" t="s">
        <v>189</v>
      </c>
      <c r="L148" t="s">
        <v>190</v>
      </c>
    </row>
    <row r="149" spans="1:12">
      <c r="A149" s="42">
        <v>46059</v>
      </c>
      <c r="B149" s="16" t="s">
        <v>257</v>
      </c>
      <c r="C149" s="16" t="s">
        <v>174</v>
      </c>
      <c r="D149" s="31" t="s">
        <v>79</v>
      </c>
      <c r="E149" s="16">
        <v>5000</v>
      </c>
      <c r="F149" s="4">
        <f t="shared" si="2"/>
        <v>9.06289650172195</v>
      </c>
      <c r="G149">
        <v>551.7</v>
      </c>
      <c r="H149" s="17" t="s">
        <v>16</v>
      </c>
      <c r="I149" s="16" t="s">
        <v>96</v>
      </c>
      <c r="J149" t="s">
        <v>188</v>
      </c>
      <c r="K149" s="24" t="s">
        <v>189</v>
      </c>
      <c r="L149" t="s">
        <v>190</v>
      </c>
    </row>
    <row r="150" spans="1:12">
      <c r="A150" s="42">
        <v>46059</v>
      </c>
      <c r="B150" s="16" t="s">
        <v>258</v>
      </c>
      <c r="C150" s="16" t="s">
        <v>169</v>
      </c>
      <c r="D150" s="31" t="s">
        <v>79</v>
      </c>
      <c r="E150" s="16">
        <v>1500</v>
      </c>
      <c r="F150" s="4">
        <f t="shared" si="2"/>
        <v>2.71886895051658</v>
      </c>
      <c r="G150">
        <v>551.7</v>
      </c>
      <c r="H150" s="17" t="s">
        <v>16</v>
      </c>
      <c r="I150" s="16" t="s">
        <v>96</v>
      </c>
      <c r="J150" t="s">
        <v>188</v>
      </c>
      <c r="K150" s="24" t="s">
        <v>189</v>
      </c>
      <c r="L150" t="s">
        <v>190</v>
      </c>
    </row>
    <row r="151" spans="1:12">
      <c r="A151" s="42">
        <v>46059</v>
      </c>
      <c r="B151" s="16" t="s">
        <v>259</v>
      </c>
      <c r="C151" s="16" t="s">
        <v>169</v>
      </c>
      <c r="D151" s="31" t="s">
        <v>79</v>
      </c>
      <c r="E151" s="16">
        <v>7000</v>
      </c>
      <c r="F151" s="4">
        <f t="shared" si="2"/>
        <v>12.6880551024107</v>
      </c>
      <c r="G151">
        <v>551.7</v>
      </c>
      <c r="H151" s="17" t="s">
        <v>16</v>
      </c>
      <c r="I151" s="16" t="s">
        <v>96</v>
      </c>
      <c r="J151" t="s">
        <v>188</v>
      </c>
      <c r="K151" s="24" t="s">
        <v>189</v>
      </c>
      <c r="L151" t="s">
        <v>190</v>
      </c>
    </row>
    <row r="152" spans="1:12">
      <c r="A152" s="42">
        <v>46059</v>
      </c>
      <c r="B152" s="16" t="s">
        <v>260</v>
      </c>
      <c r="C152" s="16" t="s">
        <v>169</v>
      </c>
      <c r="D152" s="31" t="s">
        <v>79</v>
      </c>
      <c r="E152" s="16">
        <v>1000</v>
      </c>
      <c r="F152" s="4">
        <f t="shared" si="2"/>
        <v>1.81257930034439</v>
      </c>
      <c r="G152">
        <v>551.7</v>
      </c>
      <c r="H152" s="17" t="s">
        <v>16</v>
      </c>
      <c r="I152" s="16" t="s">
        <v>96</v>
      </c>
      <c r="J152" t="s">
        <v>188</v>
      </c>
      <c r="K152" s="24" t="s">
        <v>189</v>
      </c>
      <c r="L152" t="s">
        <v>190</v>
      </c>
    </row>
    <row r="153" spans="1:12">
      <c r="A153" s="42">
        <v>46059</v>
      </c>
      <c r="B153" s="16" t="s">
        <v>261</v>
      </c>
      <c r="C153" s="16" t="s">
        <v>169</v>
      </c>
      <c r="D153" s="31" t="s">
        <v>79</v>
      </c>
      <c r="E153" s="16">
        <v>500</v>
      </c>
      <c r="F153" s="4">
        <f t="shared" si="2"/>
        <v>0.906289650172195</v>
      </c>
      <c r="G153">
        <v>551.7</v>
      </c>
      <c r="H153" s="17" t="s">
        <v>16</v>
      </c>
      <c r="I153" s="16" t="s">
        <v>96</v>
      </c>
      <c r="J153" t="s">
        <v>188</v>
      </c>
      <c r="K153" s="24" t="s">
        <v>189</v>
      </c>
      <c r="L153" t="s">
        <v>190</v>
      </c>
    </row>
    <row r="154" spans="1:12">
      <c r="A154" s="42">
        <v>46059</v>
      </c>
      <c r="B154" s="16" t="s">
        <v>262</v>
      </c>
      <c r="C154" s="16" t="s">
        <v>169</v>
      </c>
      <c r="D154" s="31" t="s">
        <v>79</v>
      </c>
      <c r="E154" s="16">
        <v>500</v>
      </c>
      <c r="F154" s="4">
        <f t="shared" si="2"/>
        <v>0.906289650172195</v>
      </c>
      <c r="G154">
        <v>551.7</v>
      </c>
      <c r="H154" s="17" t="s">
        <v>16</v>
      </c>
      <c r="I154" s="16" t="s">
        <v>96</v>
      </c>
      <c r="J154" t="s">
        <v>188</v>
      </c>
      <c r="K154" s="24" t="s">
        <v>189</v>
      </c>
      <c r="L154" t="s">
        <v>190</v>
      </c>
    </row>
    <row r="155" spans="1:12">
      <c r="A155" s="42">
        <v>46059</v>
      </c>
      <c r="B155" s="16" t="s">
        <v>263</v>
      </c>
      <c r="C155" s="16" t="s">
        <v>169</v>
      </c>
      <c r="D155" s="31" t="s">
        <v>79</v>
      </c>
      <c r="E155" s="16">
        <v>500</v>
      </c>
      <c r="F155" s="4">
        <f t="shared" si="2"/>
        <v>0.906289650172195</v>
      </c>
      <c r="G155">
        <v>551.7</v>
      </c>
      <c r="H155" s="17" t="s">
        <v>16</v>
      </c>
      <c r="I155" s="16" t="s">
        <v>96</v>
      </c>
      <c r="J155" t="s">
        <v>188</v>
      </c>
      <c r="K155" s="24" t="s">
        <v>189</v>
      </c>
      <c r="L155" t="s">
        <v>190</v>
      </c>
    </row>
    <row r="156" spans="1:12">
      <c r="A156" s="42">
        <v>46059</v>
      </c>
      <c r="B156" s="16" t="s">
        <v>264</v>
      </c>
      <c r="C156" s="16" t="s">
        <v>169</v>
      </c>
      <c r="D156" s="31" t="s">
        <v>79</v>
      </c>
      <c r="E156" s="16">
        <v>500</v>
      </c>
      <c r="F156" s="4">
        <f t="shared" si="2"/>
        <v>0.906289650172195</v>
      </c>
      <c r="G156">
        <v>551.7</v>
      </c>
      <c r="H156" s="17" t="s">
        <v>16</v>
      </c>
      <c r="I156" s="16" t="s">
        <v>96</v>
      </c>
      <c r="J156" t="s">
        <v>188</v>
      </c>
      <c r="K156" s="24" t="s">
        <v>189</v>
      </c>
      <c r="L156" t="s">
        <v>190</v>
      </c>
    </row>
    <row r="157" spans="1:12">
      <c r="A157" s="42">
        <v>46059</v>
      </c>
      <c r="B157" s="16" t="s">
        <v>265</v>
      </c>
      <c r="C157" s="16" t="s">
        <v>169</v>
      </c>
      <c r="D157" s="31" t="s">
        <v>79</v>
      </c>
      <c r="E157" s="16">
        <v>500</v>
      </c>
      <c r="F157" s="4">
        <f t="shared" si="2"/>
        <v>0.906289650172195</v>
      </c>
      <c r="G157">
        <v>551.7</v>
      </c>
      <c r="H157" s="17" t="s">
        <v>16</v>
      </c>
      <c r="I157" s="16" t="s">
        <v>96</v>
      </c>
      <c r="J157" t="s">
        <v>188</v>
      </c>
      <c r="K157" s="24" t="s">
        <v>189</v>
      </c>
      <c r="L157" t="s">
        <v>190</v>
      </c>
    </row>
    <row r="158" spans="1:12">
      <c r="A158" s="42">
        <v>46059</v>
      </c>
      <c r="B158" s="16" t="s">
        <v>266</v>
      </c>
      <c r="C158" s="16" t="s">
        <v>169</v>
      </c>
      <c r="D158" s="31" t="s">
        <v>79</v>
      </c>
      <c r="E158" s="16">
        <v>500</v>
      </c>
      <c r="F158" s="4">
        <f t="shared" si="2"/>
        <v>0.906289650172195</v>
      </c>
      <c r="G158">
        <v>551.7</v>
      </c>
      <c r="H158" s="17" t="s">
        <v>16</v>
      </c>
      <c r="I158" s="16" t="s">
        <v>96</v>
      </c>
      <c r="J158" t="s">
        <v>188</v>
      </c>
      <c r="K158" s="24" t="s">
        <v>189</v>
      </c>
      <c r="L158" t="s">
        <v>190</v>
      </c>
    </row>
    <row r="159" spans="1:12">
      <c r="A159" s="42">
        <v>46059</v>
      </c>
      <c r="B159" s="16" t="s">
        <v>267</v>
      </c>
      <c r="C159" s="16" t="s">
        <v>175</v>
      </c>
      <c r="D159" s="31" t="s">
        <v>79</v>
      </c>
      <c r="E159" s="16">
        <v>3500</v>
      </c>
      <c r="F159" s="4">
        <f t="shared" si="2"/>
        <v>6.34402755120536</v>
      </c>
      <c r="G159">
        <v>551.7</v>
      </c>
      <c r="H159" s="17" t="s">
        <v>16</v>
      </c>
      <c r="I159" s="16" t="s">
        <v>96</v>
      </c>
      <c r="J159" t="s">
        <v>188</v>
      </c>
      <c r="K159" s="24" t="s">
        <v>189</v>
      </c>
      <c r="L159" t="s">
        <v>190</v>
      </c>
    </row>
    <row r="160" spans="1:12">
      <c r="A160" s="43">
        <v>46059</v>
      </c>
      <c r="B160" s="44" t="s">
        <v>268</v>
      </c>
      <c r="C160" s="16" t="s">
        <v>174</v>
      </c>
      <c r="D160" s="45" t="s">
        <v>79</v>
      </c>
      <c r="E160" s="44">
        <v>13000</v>
      </c>
      <c r="F160" s="4">
        <f t="shared" si="2"/>
        <v>23.5635309044771</v>
      </c>
      <c r="G160">
        <v>551.7</v>
      </c>
      <c r="H160" s="36" t="s">
        <v>15</v>
      </c>
      <c r="I160" t="s">
        <v>93</v>
      </c>
      <c r="J160" t="s">
        <v>188</v>
      </c>
      <c r="K160" s="24" t="s">
        <v>189</v>
      </c>
      <c r="L160" t="s">
        <v>190</v>
      </c>
    </row>
    <row r="161" spans="1:12">
      <c r="A161" s="43">
        <v>46059</v>
      </c>
      <c r="B161" s="44" t="s">
        <v>215</v>
      </c>
      <c r="C161" s="16" t="s">
        <v>174</v>
      </c>
      <c r="D161" s="45" t="s">
        <v>79</v>
      </c>
      <c r="E161" s="44">
        <v>5000</v>
      </c>
      <c r="F161" s="4">
        <f t="shared" si="2"/>
        <v>9.06289650172195</v>
      </c>
      <c r="G161">
        <v>551.7</v>
      </c>
      <c r="H161" s="2" t="s">
        <v>15</v>
      </c>
      <c r="I161" t="s">
        <v>93</v>
      </c>
      <c r="J161" t="s">
        <v>188</v>
      </c>
      <c r="K161" s="24" t="s">
        <v>189</v>
      </c>
      <c r="L161" t="s">
        <v>190</v>
      </c>
    </row>
    <row r="162" spans="1:12">
      <c r="A162" s="43">
        <v>46059</v>
      </c>
      <c r="B162" s="44" t="s">
        <v>269</v>
      </c>
      <c r="C162" s="16" t="s">
        <v>169</v>
      </c>
      <c r="D162" s="45" t="s">
        <v>79</v>
      </c>
      <c r="E162" s="44">
        <v>2000</v>
      </c>
      <c r="F162" s="4">
        <f t="shared" si="2"/>
        <v>3.62515860068878</v>
      </c>
      <c r="G162">
        <v>551.7</v>
      </c>
      <c r="H162" s="36" t="s">
        <v>15</v>
      </c>
      <c r="I162" t="s">
        <v>93</v>
      </c>
      <c r="J162" t="s">
        <v>188</v>
      </c>
      <c r="K162" s="24" t="s">
        <v>189</v>
      </c>
      <c r="L162" t="s">
        <v>190</v>
      </c>
    </row>
    <row r="163" spans="1:12">
      <c r="A163" s="46">
        <v>46060</v>
      </c>
      <c r="B163" s="16" t="s">
        <v>270</v>
      </c>
      <c r="C163" s="16" t="s">
        <v>169</v>
      </c>
      <c r="D163" s="32" t="s">
        <v>79</v>
      </c>
      <c r="E163" s="47">
        <v>1000</v>
      </c>
      <c r="F163" s="4">
        <f t="shared" si="2"/>
        <v>1.81257930034439</v>
      </c>
      <c r="G163">
        <v>551.7</v>
      </c>
      <c r="H163" s="17" t="s">
        <v>11</v>
      </c>
      <c r="I163" s="16" t="s">
        <v>89</v>
      </c>
      <c r="J163" t="s">
        <v>188</v>
      </c>
      <c r="K163" s="24" t="s">
        <v>189</v>
      </c>
      <c r="L163" t="s">
        <v>190</v>
      </c>
    </row>
    <row r="164" spans="1:12">
      <c r="A164" s="46">
        <v>46060</v>
      </c>
      <c r="B164" s="16" t="s">
        <v>271</v>
      </c>
      <c r="C164" s="16" t="s">
        <v>167</v>
      </c>
      <c r="D164" s="32" t="s">
        <v>79</v>
      </c>
      <c r="E164" s="47">
        <v>2500</v>
      </c>
      <c r="F164" s="4">
        <f t="shared" si="2"/>
        <v>4.53144825086097</v>
      </c>
      <c r="G164">
        <v>551.7</v>
      </c>
      <c r="H164" s="17" t="s">
        <v>11</v>
      </c>
      <c r="I164" s="16" t="s">
        <v>89</v>
      </c>
      <c r="J164" t="s">
        <v>188</v>
      </c>
      <c r="K164" s="24" t="s">
        <v>189</v>
      </c>
      <c r="L164" t="s">
        <v>190</v>
      </c>
    </row>
    <row r="165" spans="1:12">
      <c r="A165" s="46">
        <v>46060</v>
      </c>
      <c r="B165" s="16" t="s">
        <v>248</v>
      </c>
      <c r="C165" s="16" t="s">
        <v>174</v>
      </c>
      <c r="D165" s="32" t="s">
        <v>79</v>
      </c>
      <c r="E165" s="47">
        <v>5000</v>
      </c>
      <c r="F165" s="4">
        <f t="shared" si="2"/>
        <v>9.06289650172195</v>
      </c>
      <c r="G165">
        <v>551.7</v>
      </c>
      <c r="H165" s="17" t="s">
        <v>11</v>
      </c>
      <c r="I165" s="16" t="s">
        <v>89</v>
      </c>
      <c r="J165" t="s">
        <v>188</v>
      </c>
      <c r="K165" s="24" t="s">
        <v>189</v>
      </c>
      <c r="L165" t="s">
        <v>190</v>
      </c>
    </row>
    <row r="166" spans="1:12">
      <c r="A166" s="46">
        <v>46060</v>
      </c>
      <c r="B166" s="16" t="s">
        <v>272</v>
      </c>
      <c r="C166" s="16" t="s">
        <v>169</v>
      </c>
      <c r="D166" s="32" t="s">
        <v>79</v>
      </c>
      <c r="E166" s="47">
        <v>6000</v>
      </c>
      <c r="F166" s="4">
        <f t="shared" si="2"/>
        <v>10.8754758020663</v>
      </c>
      <c r="G166">
        <v>551.7</v>
      </c>
      <c r="H166" s="17" t="s">
        <v>11</v>
      </c>
      <c r="I166" s="16" t="s">
        <v>89</v>
      </c>
      <c r="J166" t="s">
        <v>188</v>
      </c>
      <c r="K166" s="24" t="s">
        <v>189</v>
      </c>
      <c r="L166" t="s">
        <v>190</v>
      </c>
    </row>
    <row r="167" spans="1:12">
      <c r="A167" s="43">
        <v>46060</v>
      </c>
      <c r="B167" s="44" t="s">
        <v>273</v>
      </c>
      <c r="C167" s="44" t="s">
        <v>167</v>
      </c>
      <c r="D167" s="45" t="s">
        <v>79</v>
      </c>
      <c r="E167" s="44">
        <v>3500</v>
      </c>
      <c r="F167" s="4">
        <f t="shared" si="2"/>
        <v>6.34402755120536</v>
      </c>
      <c r="G167">
        <v>551.7</v>
      </c>
      <c r="H167" s="2" t="s">
        <v>15</v>
      </c>
      <c r="I167" t="s">
        <v>93</v>
      </c>
      <c r="J167" t="s">
        <v>188</v>
      </c>
      <c r="K167" s="24" t="s">
        <v>189</v>
      </c>
      <c r="L167" t="s">
        <v>190</v>
      </c>
    </row>
    <row r="168" spans="1:12">
      <c r="A168" s="43">
        <v>46060</v>
      </c>
      <c r="B168" s="44" t="s">
        <v>215</v>
      </c>
      <c r="C168" s="16" t="s">
        <v>174</v>
      </c>
      <c r="D168" s="45" t="s">
        <v>79</v>
      </c>
      <c r="E168" s="44">
        <v>5000</v>
      </c>
      <c r="F168" s="4">
        <f t="shared" si="2"/>
        <v>9.06289650172195</v>
      </c>
      <c r="G168">
        <v>551.7</v>
      </c>
      <c r="H168" s="36" t="s">
        <v>15</v>
      </c>
      <c r="I168" t="s">
        <v>93</v>
      </c>
      <c r="J168" t="s">
        <v>188</v>
      </c>
      <c r="K168" s="24" t="s">
        <v>189</v>
      </c>
      <c r="L168" t="s">
        <v>190</v>
      </c>
    </row>
    <row r="169" spans="1:12">
      <c r="A169" s="43">
        <v>46060</v>
      </c>
      <c r="B169" s="44" t="s">
        <v>274</v>
      </c>
      <c r="C169" s="16" t="s">
        <v>169</v>
      </c>
      <c r="D169" s="45" t="s">
        <v>79</v>
      </c>
      <c r="E169" s="44">
        <v>7000</v>
      </c>
      <c r="F169" s="4">
        <f t="shared" si="2"/>
        <v>12.6880551024107</v>
      </c>
      <c r="G169">
        <v>551.7</v>
      </c>
      <c r="H169" s="2" t="s">
        <v>15</v>
      </c>
      <c r="I169" t="s">
        <v>93</v>
      </c>
      <c r="J169" t="s">
        <v>188</v>
      </c>
      <c r="K169" s="24" t="s">
        <v>189</v>
      </c>
      <c r="L169" t="s">
        <v>190</v>
      </c>
    </row>
    <row r="170" spans="1:12">
      <c r="A170" s="26">
        <v>46062</v>
      </c>
      <c r="B170" t="s">
        <v>275</v>
      </c>
      <c r="C170" t="s">
        <v>172</v>
      </c>
      <c r="D170" s="13" t="s">
        <v>10</v>
      </c>
      <c r="E170">
        <v>5000</v>
      </c>
      <c r="F170" s="4">
        <f t="shared" si="2"/>
        <v>9.06289650172195</v>
      </c>
      <c r="G170">
        <v>551.7</v>
      </c>
      <c r="H170" s="13" t="s">
        <v>9</v>
      </c>
      <c r="I170" t="s">
        <v>103</v>
      </c>
      <c r="J170" t="s">
        <v>188</v>
      </c>
      <c r="K170" s="24" t="s">
        <v>633</v>
      </c>
      <c r="L170" t="s">
        <v>190</v>
      </c>
    </row>
    <row r="171" spans="1:12">
      <c r="A171" s="29">
        <v>46062</v>
      </c>
      <c r="B171" s="30" t="s">
        <v>276</v>
      </c>
      <c r="C171" s="30" t="s">
        <v>172</v>
      </c>
      <c r="D171" s="51" t="s">
        <v>14</v>
      </c>
      <c r="E171" s="30">
        <v>5000</v>
      </c>
      <c r="F171" s="4">
        <f t="shared" si="2"/>
        <v>9.06289650172195</v>
      </c>
      <c r="G171">
        <v>551.7</v>
      </c>
      <c r="H171" s="2" t="s">
        <v>13</v>
      </c>
      <c r="I171" s="30" t="s">
        <v>103</v>
      </c>
      <c r="J171" t="s">
        <v>188</v>
      </c>
      <c r="K171" s="24" t="s">
        <v>633</v>
      </c>
      <c r="L171" t="s">
        <v>190</v>
      </c>
    </row>
    <row r="172" spans="1:12">
      <c r="A172" s="29">
        <v>46062</v>
      </c>
      <c r="B172" s="30" t="s">
        <v>276</v>
      </c>
      <c r="C172" s="30" t="s">
        <v>172</v>
      </c>
      <c r="D172" s="51" t="s">
        <v>79</v>
      </c>
      <c r="E172" s="30">
        <v>5000</v>
      </c>
      <c r="F172" s="4">
        <f t="shared" si="2"/>
        <v>9.06289650172195</v>
      </c>
      <c r="G172">
        <v>551.7</v>
      </c>
      <c r="H172" s="17" t="s">
        <v>11</v>
      </c>
      <c r="I172" s="30" t="s">
        <v>103</v>
      </c>
      <c r="J172" t="s">
        <v>188</v>
      </c>
      <c r="K172" s="24" t="s">
        <v>189</v>
      </c>
      <c r="L172" t="s">
        <v>190</v>
      </c>
    </row>
    <row r="173" spans="1:12">
      <c r="A173" s="29">
        <v>46062</v>
      </c>
      <c r="B173" s="30" t="s">
        <v>276</v>
      </c>
      <c r="C173" s="30" t="s">
        <v>172</v>
      </c>
      <c r="D173" s="51" t="s">
        <v>19</v>
      </c>
      <c r="E173" s="30">
        <v>5000</v>
      </c>
      <c r="F173" s="4">
        <f t="shared" si="2"/>
        <v>9.06289650172195</v>
      </c>
      <c r="G173">
        <v>551.7</v>
      </c>
      <c r="H173" s="2" t="s">
        <v>18</v>
      </c>
      <c r="I173" s="30" t="s">
        <v>103</v>
      </c>
      <c r="J173" t="s">
        <v>188</v>
      </c>
      <c r="K173" s="24" t="s">
        <v>633</v>
      </c>
      <c r="L173" t="s">
        <v>190</v>
      </c>
    </row>
    <row r="174" spans="1:12">
      <c r="A174" s="26">
        <v>46062</v>
      </c>
      <c r="B174" s="19" t="s">
        <v>194</v>
      </c>
      <c r="C174" s="16" t="s">
        <v>169</v>
      </c>
      <c r="D174" s="27" t="s">
        <v>10</v>
      </c>
      <c r="E174">
        <v>1000</v>
      </c>
      <c r="F174" s="4">
        <f t="shared" si="2"/>
        <v>1.81257930034439</v>
      </c>
      <c r="G174">
        <v>551.7</v>
      </c>
      <c r="H174" s="2" t="s">
        <v>22</v>
      </c>
      <c r="I174" t="s">
        <v>104</v>
      </c>
      <c r="J174" t="s">
        <v>188</v>
      </c>
      <c r="K174" s="24" t="s">
        <v>633</v>
      </c>
      <c r="L174" t="s">
        <v>190</v>
      </c>
    </row>
    <row r="175" spans="1:12">
      <c r="A175" s="26">
        <v>46062</v>
      </c>
      <c r="B175" s="19" t="s">
        <v>195</v>
      </c>
      <c r="C175" s="16" t="s">
        <v>169</v>
      </c>
      <c r="D175" s="27" t="s">
        <v>10</v>
      </c>
      <c r="E175">
        <v>1000</v>
      </c>
      <c r="F175" s="4">
        <f t="shared" si="2"/>
        <v>1.81257930034439</v>
      </c>
      <c r="G175">
        <v>551.7</v>
      </c>
      <c r="H175" s="2" t="s">
        <v>22</v>
      </c>
      <c r="I175" t="s">
        <v>104</v>
      </c>
      <c r="J175" t="s">
        <v>188</v>
      </c>
      <c r="K175" s="24" t="s">
        <v>633</v>
      </c>
      <c r="L175" t="s">
        <v>190</v>
      </c>
    </row>
    <row r="176" spans="1:12">
      <c r="A176" s="29">
        <v>46062</v>
      </c>
      <c r="B176" s="30" t="s">
        <v>276</v>
      </c>
      <c r="C176" s="30" t="s">
        <v>172</v>
      </c>
      <c r="D176" s="51" t="s">
        <v>10</v>
      </c>
      <c r="E176" s="30">
        <v>5000</v>
      </c>
      <c r="F176" s="4">
        <f t="shared" si="2"/>
        <v>9.06289650172195</v>
      </c>
      <c r="G176">
        <v>551.7</v>
      </c>
      <c r="H176" s="2" t="s">
        <v>22</v>
      </c>
      <c r="I176" s="30" t="s">
        <v>103</v>
      </c>
      <c r="J176" t="s">
        <v>188</v>
      </c>
      <c r="K176" s="24" t="s">
        <v>633</v>
      </c>
      <c r="L176" t="s">
        <v>190</v>
      </c>
    </row>
    <row r="177" spans="1:12">
      <c r="A177" s="29">
        <v>46062</v>
      </c>
      <c r="B177" s="30" t="s">
        <v>276</v>
      </c>
      <c r="C177" s="30" t="s">
        <v>172</v>
      </c>
      <c r="D177" s="51" t="s">
        <v>79</v>
      </c>
      <c r="E177" s="30">
        <v>5000</v>
      </c>
      <c r="F177" s="4">
        <f t="shared" si="2"/>
        <v>9.06289650172195</v>
      </c>
      <c r="G177">
        <v>551.7</v>
      </c>
      <c r="H177" s="2" t="s">
        <v>17</v>
      </c>
      <c r="I177" s="30" t="s">
        <v>103</v>
      </c>
      <c r="J177" t="s">
        <v>188</v>
      </c>
      <c r="K177" s="24" t="s">
        <v>189</v>
      </c>
      <c r="L177" t="s">
        <v>190</v>
      </c>
    </row>
    <row r="178" spans="1:12">
      <c r="A178" s="29">
        <v>46062</v>
      </c>
      <c r="B178" s="30" t="s">
        <v>276</v>
      </c>
      <c r="C178" s="30" t="s">
        <v>172</v>
      </c>
      <c r="D178" s="51" t="s">
        <v>79</v>
      </c>
      <c r="E178" s="30">
        <v>5000</v>
      </c>
      <c r="F178" s="4">
        <f t="shared" si="2"/>
        <v>9.06289650172195</v>
      </c>
      <c r="G178">
        <v>551.7</v>
      </c>
      <c r="H178" s="17" t="s">
        <v>16</v>
      </c>
      <c r="I178" s="30" t="s">
        <v>103</v>
      </c>
      <c r="J178" t="s">
        <v>188</v>
      </c>
      <c r="K178" s="24" t="s">
        <v>189</v>
      </c>
      <c r="L178" t="s">
        <v>190</v>
      </c>
    </row>
    <row r="179" spans="1:12">
      <c r="A179" s="29">
        <v>46062</v>
      </c>
      <c r="B179" s="30" t="s">
        <v>276</v>
      </c>
      <c r="C179" s="30" t="s">
        <v>172</v>
      </c>
      <c r="D179" s="51" t="s">
        <v>79</v>
      </c>
      <c r="E179" s="30">
        <v>5000</v>
      </c>
      <c r="F179" s="4">
        <f t="shared" si="2"/>
        <v>9.06289650172195</v>
      </c>
      <c r="G179">
        <v>551.7</v>
      </c>
      <c r="H179" s="2" t="s">
        <v>15</v>
      </c>
      <c r="I179" s="30" t="s">
        <v>103</v>
      </c>
      <c r="J179" t="s">
        <v>188</v>
      </c>
      <c r="K179" s="24" t="s">
        <v>189</v>
      </c>
      <c r="L179" t="s">
        <v>190</v>
      </c>
    </row>
    <row r="180" spans="1:12">
      <c r="A180" s="37">
        <v>46062</v>
      </c>
      <c r="B180" s="38" t="s">
        <v>275</v>
      </c>
      <c r="C180" s="38" t="s">
        <v>172</v>
      </c>
      <c r="D180" s="52" t="s">
        <v>21</v>
      </c>
      <c r="E180" s="38">
        <v>5000</v>
      </c>
      <c r="F180" s="4">
        <f t="shared" si="2"/>
        <v>9.06289650172195</v>
      </c>
      <c r="G180">
        <v>551.7</v>
      </c>
      <c r="H180" s="2" t="s">
        <v>20</v>
      </c>
      <c r="I180" s="38" t="s">
        <v>103</v>
      </c>
      <c r="J180" t="s">
        <v>188</v>
      </c>
      <c r="K180" s="24" t="s">
        <v>633</v>
      </c>
      <c r="L180" t="s">
        <v>190</v>
      </c>
    </row>
    <row r="181" spans="1:12">
      <c r="A181" s="46">
        <v>46063</v>
      </c>
      <c r="B181" s="16" t="s">
        <v>277</v>
      </c>
      <c r="C181" s="16" t="s">
        <v>169</v>
      </c>
      <c r="D181" s="32" t="s">
        <v>79</v>
      </c>
      <c r="E181" s="47">
        <v>6000</v>
      </c>
      <c r="F181" s="4">
        <f t="shared" si="2"/>
        <v>10.8754758020663</v>
      </c>
      <c r="G181">
        <v>551.7</v>
      </c>
      <c r="H181" s="17" t="s">
        <v>11</v>
      </c>
      <c r="I181" s="16" t="s">
        <v>99</v>
      </c>
      <c r="J181" t="s">
        <v>188</v>
      </c>
      <c r="K181" s="24" t="s">
        <v>189</v>
      </c>
      <c r="L181" t="s">
        <v>190</v>
      </c>
    </row>
    <row r="182" spans="1:12">
      <c r="A182" s="46">
        <v>46063</v>
      </c>
      <c r="B182" s="16" t="s">
        <v>278</v>
      </c>
      <c r="C182" s="16" t="s">
        <v>167</v>
      </c>
      <c r="D182" s="32" t="s">
        <v>79</v>
      </c>
      <c r="E182" s="47">
        <v>4000</v>
      </c>
      <c r="F182" s="4">
        <f t="shared" si="2"/>
        <v>7.25031720137756</v>
      </c>
      <c r="G182">
        <v>551.7</v>
      </c>
      <c r="H182" s="17" t="s">
        <v>11</v>
      </c>
      <c r="I182" s="16" t="s">
        <v>99</v>
      </c>
      <c r="J182" t="s">
        <v>188</v>
      </c>
      <c r="K182" s="24" t="s">
        <v>189</v>
      </c>
      <c r="L182" t="s">
        <v>190</v>
      </c>
    </row>
    <row r="183" spans="1:12">
      <c r="A183" s="46">
        <v>46063</v>
      </c>
      <c r="B183" s="16" t="s">
        <v>279</v>
      </c>
      <c r="C183" s="16" t="s">
        <v>169</v>
      </c>
      <c r="D183" s="32" t="s">
        <v>79</v>
      </c>
      <c r="E183" s="47">
        <v>2000</v>
      </c>
      <c r="F183" s="4">
        <f t="shared" si="2"/>
        <v>3.62515860068878</v>
      </c>
      <c r="G183">
        <v>551.7</v>
      </c>
      <c r="H183" s="17" t="s">
        <v>11</v>
      </c>
      <c r="I183" s="16" t="s">
        <v>99</v>
      </c>
      <c r="J183" t="s">
        <v>188</v>
      </c>
      <c r="K183" s="24" t="s">
        <v>189</v>
      </c>
      <c r="L183" t="s">
        <v>190</v>
      </c>
    </row>
    <row r="184" spans="1:12">
      <c r="A184" s="46">
        <v>46063</v>
      </c>
      <c r="B184" s="16" t="s">
        <v>280</v>
      </c>
      <c r="C184" s="16" t="s">
        <v>174</v>
      </c>
      <c r="D184" s="32" t="s">
        <v>79</v>
      </c>
      <c r="E184" s="47">
        <v>13000</v>
      </c>
      <c r="F184" s="4">
        <f t="shared" si="2"/>
        <v>23.5635309044771</v>
      </c>
      <c r="G184">
        <v>551.7</v>
      </c>
      <c r="H184" s="17" t="s">
        <v>11</v>
      </c>
      <c r="I184" s="16" t="s">
        <v>99</v>
      </c>
      <c r="J184" t="s">
        <v>188</v>
      </c>
      <c r="K184" s="24" t="s">
        <v>189</v>
      </c>
      <c r="L184" t="s">
        <v>190</v>
      </c>
    </row>
    <row r="185" spans="1:12">
      <c r="A185" s="46">
        <v>46063</v>
      </c>
      <c r="B185" s="16" t="s">
        <v>281</v>
      </c>
      <c r="C185" s="16" t="s">
        <v>174</v>
      </c>
      <c r="D185" s="32" t="s">
        <v>79</v>
      </c>
      <c r="E185" s="47">
        <v>5000</v>
      </c>
      <c r="F185" s="4">
        <f t="shared" si="2"/>
        <v>9.06289650172195</v>
      </c>
      <c r="G185">
        <v>551.7</v>
      </c>
      <c r="H185" s="17" t="s">
        <v>11</v>
      </c>
      <c r="I185" s="16" t="s">
        <v>99</v>
      </c>
      <c r="J185" t="s">
        <v>188</v>
      </c>
      <c r="K185" s="24" t="s">
        <v>189</v>
      </c>
      <c r="L185" t="s">
        <v>190</v>
      </c>
    </row>
    <row r="186" spans="1:12">
      <c r="A186" s="46">
        <v>46063</v>
      </c>
      <c r="B186" s="16" t="s">
        <v>282</v>
      </c>
      <c r="C186" s="16" t="s">
        <v>169</v>
      </c>
      <c r="D186" s="32" t="s">
        <v>79</v>
      </c>
      <c r="E186" s="47">
        <v>500</v>
      </c>
      <c r="F186" s="4">
        <f t="shared" si="2"/>
        <v>0.906289650172195</v>
      </c>
      <c r="G186">
        <v>551.7</v>
      </c>
      <c r="H186" s="17" t="s">
        <v>11</v>
      </c>
      <c r="I186" s="16" t="s">
        <v>99</v>
      </c>
      <c r="J186" t="s">
        <v>188</v>
      </c>
      <c r="K186" s="24" t="s">
        <v>189</v>
      </c>
      <c r="L186" t="s">
        <v>190</v>
      </c>
    </row>
    <row r="187" spans="1:12">
      <c r="A187" s="46">
        <v>46063</v>
      </c>
      <c r="B187" s="16" t="s">
        <v>283</v>
      </c>
      <c r="C187" s="16" t="s">
        <v>169</v>
      </c>
      <c r="D187" s="32" t="s">
        <v>79</v>
      </c>
      <c r="E187" s="47">
        <v>500</v>
      </c>
      <c r="F187" s="4">
        <f t="shared" si="2"/>
        <v>0.906289650172195</v>
      </c>
      <c r="G187">
        <v>551.7</v>
      </c>
      <c r="H187" s="17" t="s">
        <v>11</v>
      </c>
      <c r="I187" s="16" t="s">
        <v>99</v>
      </c>
      <c r="J187" t="s">
        <v>188</v>
      </c>
      <c r="K187" s="24" t="s">
        <v>189</v>
      </c>
      <c r="L187" t="s">
        <v>190</v>
      </c>
    </row>
    <row r="188" spans="1:12">
      <c r="A188" s="46">
        <v>46063</v>
      </c>
      <c r="B188" s="16" t="s">
        <v>284</v>
      </c>
      <c r="C188" s="16" t="s">
        <v>169</v>
      </c>
      <c r="D188" s="32" t="s">
        <v>79</v>
      </c>
      <c r="E188" s="47">
        <v>500</v>
      </c>
      <c r="F188" s="4">
        <f t="shared" si="2"/>
        <v>0.906289650172195</v>
      </c>
      <c r="G188">
        <v>551.7</v>
      </c>
      <c r="H188" s="17" t="s">
        <v>11</v>
      </c>
      <c r="I188" s="16" t="s">
        <v>99</v>
      </c>
      <c r="J188" t="s">
        <v>188</v>
      </c>
      <c r="K188" s="24" t="s">
        <v>189</v>
      </c>
      <c r="L188" t="s">
        <v>190</v>
      </c>
    </row>
    <row r="189" spans="1:12">
      <c r="A189" s="46">
        <v>46063</v>
      </c>
      <c r="B189" s="16" t="s">
        <v>285</v>
      </c>
      <c r="C189" s="16" t="s">
        <v>169</v>
      </c>
      <c r="D189" s="32" t="s">
        <v>79</v>
      </c>
      <c r="E189" s="47">
        <v>500</v>
      </c>
      <c r="F189" s="4">
        <f t="shared" si="2"/>
        <v>0.906289650172195</v>
      </c>
      <c r="G189">
        <v>551.7</v>
      </c>
      <c r="H189" s="17" t="s">
        <v>11</v>
      </c>
      <c r="I189" s="16" t="s">
        <v>99</v>
      </c>
      <c r="J189" t="s">
        <v>188</v>
      </c>
      <c r="K189" s="24" t="s">
        <v>189</v>
      </c>
      <c r="L189" t="s">
        <v>190</v>
      </c>
    </row>
    <row r="190" spans="1:12">
      <c r="A190" s="26">
        <v>46063</v>
      </c>
      <c r="B190" t="s">
        <v>286</v>
      </c>
      <c r="C190" s="16" t="s">
        <v>169</v>
      </c>
      <c r="D190" s="2" t="s">
        <v>79</v>
      </c>
      <c r="E190">
        <v>8000</v>
      </c>
      <c r="F190" s="4">
        <f t="shared" si="2"/>
        <v>14.5006344027551</v>
      </c>
      <c r="G190">
        <v>551.7</v>
      </c>
      <c r="H190" s="2" t="s">
        <v>17</v>
      </c>
      <c r="I190" s="30" t="s">
        <v>100</v>
      </c>
      <c r="J190" t="s">
        <v>188</v>
      </c>
      <c r="K190" s="24" t="s">
        <v>189</v>
      </c>
      <c r="L190" t="s">
        <v>190</v>
      </c>
    </row>
    <row r="191" spans="1:12">
      <c r="A191" s="26">
        <v>46063</v>
      </c>
      <c r="B191" t="s">
        <v>287</v>
      </c>
      <c r="C191" s="16" t="s">
        <v>169</v>
      </c>
      <c r="D191" s="2" t="s">
        <v>79</v>
      </c>
      <c r="E191">
        <v>10000</v>
      </c>
      <c r="F191" s="4">
        <f t="shared" si="2"/>
        <v>18.1257930034439</v>
      </c>
      <c r="G191">
        <v>551.7</v>
      </c>
      <c r="H191" s="2" t="s">
        <v>17</v>
      </c>
      <c r="I191" s="30" t="s">
        <v>100</v>
      </c>
      <c r="J191" t="s">
        <v>188</v>
      </c>
      <c r="K191" s="24" t="s">
        <v>189</v>
      </c>
      <c r="L191" t="s">
        <v>190</v>
      </c>
    </row>
    <row r="192" spans="1:12">
      <c r="A192" s="26">
        <v>46063</v>
      </c>
      <c r="B192" t="s">
        <v>288</v>
      </c>
      <c r="C192" s="16" t="s">
        <v>169</v>
      </c>
      <c r="D192" s="2" t="s">
        <v>79</v>
      </c>
      <c r="E192">
        <v>1000</v>
      </c>
      <c r="F192" s="4">
        <f t="shared" si="2"/>
        <v>1.81257930034439</v>
      </c>
      <c r="G192">
        <v>551.7</v>
      </c>
      <c r="H192" s="2" t="s">
        <v>17</v>
      </c>
      <c r="I192" s="30" t="s">
        <v>100</v>
      </c>
      <c r="J192" t="s">
        <v>188</v>
      </c>
      <c r="K192" s="24" t="s">
        <v>189</v>
      </c>
      <c r="L192" t="s">
        <v>190</v>
      </c>
    </row>
    <row r="193" spans="1:12">
      <c r="A193" s="26">
        <v>46063</v>
      </c>
      <c r="B193" t="s">
        <v>289</v>
      </c>
      <c r="C193" s="16" t="s">
        <v>169</v>
      </c>
      <c r="D193" s="2" t="s">
        <v>79</v>
      </c>
      <c r="E193">
        <v>300</v>
      </c>
      <c r="F193" s="4">
        <f t="shared" si="2"/>
        <v>0.543773790103317</v>
      </c>
      <c r="G193">
        <v>551.7</v>
      </c>
      <c r="H193" s="2" t="s">
        <v>17</v>
      </c>
      <c r="I193" s="30" t="s">
        <v>100</v>
      </c>
      <c r="J193" t="s">
        <v>188</v>
      </c>
      <c r="K193" s="24" t="s">
        <v>189</v>
      </c>
      <c r="L193" t="s">
        <v>190</v>
      </c>
    </row>
    <row r="194" spans="1:12">
      <c r="A194" s="26">
        <v>46063</v>
      </c>
      <c r="B194" t="s">
        <v>290</v>
      </c>
      <c r="C194" s="16" t="s">
        <v>169</v>
      </c>
      <c r="D194" s="2" t="s">
        <v>79</v>
      </c>
      <c r="E194">
        <v>300</v>
      </c>
      <c r="F194" s="4">
        <f t="shared" ref="F194:F257" si="3">+E194/G194</f>
        <v>0.543773790103317</v>
      </c>
      <c r="G194">
        <v>551.7</v>
      </c>
      <c r="H194" s="2" t="s">
        <v>17</v>
      </c>
      <c r="I194" s="30" t="s">
        <v>100</v>
      </c>
      <c r="J194" t="s">
        <v>188</v>
      </c>
      <c r="K194" s="24" t="s">
        <v>189</v>
      </c>
      <c r="L194" t="s">
        <v>190</v>
      </c>
    </row>
    <row r="195" spans="1:12">
      <c r="A195" s="26">
        <v>46063</v>
      </c>
      <c r="B195" t="s">
        <v>291</v>
      </c>
      <c r="C195" s="16" t="s">
        <v>174</v>
      </c>
      <c r="D195" s="2" t="s">
        <v>79</v>
      </c>
      <c r="E195">
        <v>13000</v>
      </c>
      <c r="F195" s="4">
        <f t="shared" si="3"/>
        <v>23.5635309044771</v>
      </c>
      <c r="G195">
        <v>551.7</v>
      </c>
      <c r="H195" s="2" t="s">
        <v>17</v>
      </c>
      <c r="I195" s="30" t="s">
        <v>100</v>
      </c>
      <c r="J195" t="s">
        <v>188</v>
      </c>
      <c r="K195" s="24" t="s">
        <v>189</v>
      </c>
      <c r="L195" t="s">
        <v>190</v>
      </c>
    </row>
    <row r="196" spans="1:12">
      <c r="A196" s="26">
        <v>46063</v>
      </c>
      <c r="B196" t="s">
        <v>292</v>
      </c>
      <c r="C196" s="16" t="s">
        <v>174</v>
      </c>
      <c r="D196" s="2" t="s">
        <v>79</v>
      </c>
      <c r="E196">
        <v>5000</v>
      </c>
      <c r="F196" s="4">
        <f t="shared" si="3"/>
        <v>9.06289650172195</v>
      </c>
      <c r="G196">
        <v>551.7</v>
      </c>
      <c r="H196" s="2" t="s">
        <v>17</v>
      </c>
      <c r="I196" s="30" t="s">
        <v>100</v>
      </c>
      <c r="J196" t="s">
        <v>188</v>
      </c>
      <c r="K196" s="24" t="s">
        <v>189</v>
      </c>
      <c r="L196" t="s">
        <v>190</v>
      </c>
    </row>
    <row r="197" spans="1:12">
      <c r="A197" s="42">
        <v>46063</v>
      </c>
      <c r="B197" s="16" t="s">
        <v>293</v>
      </c>
      <c r="C197" s="16" t="s">
        <v>174</v>
      </c>
      <c r="D197" s="31" t="s">
        <v>79</v>
      </c>
      <c r="E197" s="41">
        <v>5000</v>
      </c>
      <c r="F197" s="4">
        <f t="shared" si="3"/>
        <v>9.06289650172195</v>
      </c>
      <c r="G197">
        <v>551.7</v>
      </c>
      <c r="H197" s="17" t="s">
        <v>16</v>
      </c>
      <c r="I197" s="16" t="s">
        <v>102</v>
      </c>
      <c r="J197" t="s">
        <v>188</v>
      </c>
      <c r="K197" s="24" t="s">
        <v>189</v>
      </c>
      <c r="L197" t="s">
        <v>190</v>
      </c>
    </row>
    <row r="198" spans="1:12">
      <c r="A198" s="42">
        <v>46063</v>
      </c>
      <c r="B198" s="16" t="s">
        <v>294</v>
      </c>
      <c r="C198" s="16" t="s">
        <v>169</v>
      </c>
      <c r="D198" s="31" t="s">
        <v>79</v>
      </c>
      <c r="E198" s="41">
        <v>5000</v>
      </c>
      <c r="F198" s="4">
        <f t="shared" si="3"/>
        <v>9.06289650172195</v>
      </c>
      <c r="G198">
        <v>551.7</v>
      </c>
      <c r="H198" s="17" t="s">
        <v>16</v>
      </c>
      <c r="I198" s="16" t="s">
        <v>102</v>
      </c>
      <c r="J198" t="s">
        <v>188</v>
      </c>
      <c r="K198" s="24" t="s">
        <v>189</v>
      </c>
      <c r="L198" t="s">
        <v>190</v>
      </c>
    </row>
    <row r="199" spans="1:12">
      <c r="A199" s="42">
        <v>46063</v>
      </c>
      <c r="B199" s="16" t="s">
        <v>295</v>
      </c>
      <c r="C199" s="16" t="s">
        <v>167</v>
      </c>
      <c r="D199" s="31" t="s">
        <v>79</v>
      </c>
      <c r="E199" s="41">
        <v>4000</v>
      </c>
      <c r="F199" s="4">
        <f t="shared" si="3"/>
        <v>7.25031720137756</v>
      </c>
      <c r="G199">
        <v>551.7</v>
      </c>
      <c r="H199" s="17" t="s">
        <v>16</v>
      </c>
      <c r="I199" s="16" t="s">
        <v>102</v>
      </c>
      <c r="J199" t="s">
        <v>188</v>
      </c>
      <c r="K199" s="24" t="s">
        <v>189</v>
      </c>
      <c r="L199" t="s">
        <v>190</v>
      </c>
    </row>
    <row r="200" spans="1:12">
      <c r="A200" s="42">
        <v>46063</v>
      </c>
      <c r="B200" s="16" t="s">
        <v>296</v>
      </c>
      <c r="C200" s="16" t="s">
        <v>174</v>
      </c>
      <c r="D200" s="31" t="s">
        <v>79</v>
      </c>
      <c r="E200" s="41">
        <v>13000</v>
      </c>
      <c r="F200" s="4">
        <f t="shared" si="3"/>
        <v>23.5635309044771</v>
      </c>
      <c r="G200">
        <v>551.7</v>
      </c>
      <c r="H200" s="17" t="s">
        <v>16</v>
      </c>
      <c r="I200" s="16" t="s">
        <v>102</v>
      </c>
      <c r="J200" t="s">
        <v>188</v>
      </c>
      <c r="K200" s="24" t="s">
        <v>189</v>
      </c>
      <c r="L200" t="s">
        <v>190</v>
      </c>
    </row>
    <row r="201" spans="1:12">
      <c r="A201" s="42">
        <v>46063</v>
      </c>
      <c r="B201" s="16" t="s">
        <v>297</v>
      </c>
      <c r="C201" s="16" t="s">
        <v>169</v>
      </c>
      <c r="D201" s="31" t="s">
        <v>79</v>
      </c>
      <c r="E201" s="41">
        <v>1000</v>
      </c>
      <c r="F201" s="4">
        <f t="shared" si="3"/>
        <v>1.81257930034439</v>
      </c>
      <c r="G201">
        <v>551.7</v>
      </c>
      <c r="H201" s="17" t="s">
        <v>16</v>
      </c>
      <c r="I201" s="16" t="s">
        <v>102</v>
      </c>
      <c r="J201" t="s">
        <v>188</v>
      </c>
      <c r="K201" s="24" t="s">
        <v>189</v>
      </c>
      <c r="L201" t="s">
        <v>190</v>
      </c>
    </row>
    <row r="202" spans="1:12">
      <c r="A202" s="42">
        <v>46063</v>
      </c>
      <c r="B202" s="16" t="s">
        <v>298</v>
      </c>
      <c r="C202" s="16" t="s">
        <v>169</v>
      </c>
      <c r="D202" s="31" t="s">
        <v>79</v>
      </c>
      <c r="E202" s="41">
        <v>500</v>
      </c>
      <c r="F202" s="4">
        <f t="shared" si="3"/>
        <v>0.906289650172195</v>
      </c>
      <c r="G202">
        <v>551.7</v>
      </c>
      <c r="H202" s="17" t="s">
        <v>16</v>
      </c>
      <c r="I202" s="16" t="s">
        <v>102</v>
      </c>
      <c r="J202" t="s">
        <v>188</v>
      </c>
      <c r="K202" s="24" t="s">
        <v>189</v>
      </c>
      <c r="L202" t="s">
        <v>190</v>
      </c>
    </row>
    <row r="203" spans="1:12">
      <c r="A203" s="42">
        <v>46063</v>
      </c>
      <c r="B203" s="16" t="s">
        <v>299</v>
      </c>
      <c r="C203" s="16" t="s">
        <v>169</v>
      </c>
      <c r="D203" s="31" t="s">
        <v>79</v>
      </c>
      <c r="E203" s="41">
        <v>500</v>
      </c>
      <c r="F203" s="4">
        <f t="shared" si="3"/>
        <v>0.906289650172195</v>
      </c>
      <c r="G203">
        <v>551.7</v>
      </c>
      <c r="H203" s="17" t="s">
        <v>16</v>
      </c>
      <c r="I203" s="16" t="s">
        <v>102</v>
      </c>
      <c r="J203" t="s">
        <v>188</v>
      </c>
      <c r="K203" s="24" t="s">
        <v>189</v>
      </c>
      <c r="L203" t="s">
        <v>190</v>
      </c>
    </row>
    <row r="204" spans="1:12">
      <c r="A204" s="42">
        <v>46063</v>
      </c>
      <c r="B204" s="16" t="s">
        <v>300</v>
      </c>
      <c r="C204" s="16" t="s">
        <v>169</v>
      </c>
      <c r="D204" s="31" t="s">
        <v>79</v>
      </c>
      <c r="E204" s="41">
        <v>500</v>
      </c>
      <c r="F204" s="4">
        <f t="shared" si="3"/>
        <v>0.906289650172195</v>
      </c>
      <c r="G204">
        <v>551.7</v>
      </c>
      <c r="H204" s="17" t="s">
        <v>16</v>
      </c>
      <c r="I204" s="16" t="s">
        <v>102</v>
      </c>
      <c r="J204" t="s">
        <v>188</v>
      </c>
      <c r="K204" s="24" t="s">
        <v>189</v>
      </c>
      <c r="L204" t="s">
        <v>190</v>
      </c>
    </row>
    <row r="205" spans="1:12">
      <c r="A205" s="43">
        <v>46063</v>
      </c>
      <c r="B205" s="44" t="s">
        <v>301</v>
      </c>
      <c r="C205" s="16" t="s">
        <v>169</v>
      </c>
      <c r="D205" s="45" t="s">
        <v>79</v>
      </c>
      <c r="E205" s="44">
        <v>6000</v>
      </c>
      <c r="F205" s="4">
        <f t="shared" si="3"/>
        <v>10.8754758020663</v>
      </c>
      <c r="G205">
        <v>551.7</v>
      </c>
      <c r="H205" s="36" t="s">
        <v>15</v>
      </c>
      <c r="I205" t="s">
        <v>101</v>
      </c>
      <c r="J205" t="s">
        <v>188</v>
      </c>
      <c r="K205" s="24" t="s">
        <v>189</v>
      </c>
      <c r="L205" t="s">
        <v>190</v>
      </c>
    </row>
    <row r="206" spans="1:12">
      <c r="A206" s="43">
        <v>46063</v>
      </c>
      <c r="B206" s="44" t="s">
        <v>302</v>
      </c>
      <c r="C206" s="16" t="s">
        <v>174</v>
      </c>
      <c r="D206" s="45" t="s">
        <v>79</v>
      </c>
      <c r="E206" s="44">
        <v>5000</v>
      </c>
      <c r="F206" s="4">
        <f t="shared" si="3"/>
        <v>9.06289650172195</v>
      </c>
      <c r="G206">
        <v>551.7</v>
      </c>
      <c r="H206" s="2" t="s">
        <v>15</v>
      </c>
      <c r="I206" t="s">
        <v>101</v>
      </c>
      <c r="J206" t="s">
        <v>188</v>
      </c>
      <c r="K206" s="24" t="s">
        <v>189</v>
      </c>
      <c r="L206" t="s">
        <v>190</v>
      </c>
    </row>
    <row r="207" spans="1:12">
      <c r="A207" s="43">
        <v>46063</v>
      </c>
      <c r="B207" s="44" t="s">
        <v>303</v>
      </c>
      <c r="C207" s="44" t="s">
        <v>167</v>
      </c>
      <c r="D207" s="45" t="s">
        <v>79</v>
      </c>
      <c r="E207" s="44">
        <v>7000</v>
      </c>
      <c r="F207" s="4">
        <f t="shared" si="3"/>
        <v>12.6880551024107</v>
      </c>
      <c r="G207">
        <v>551.7</v>
      </c>
      <c r="H207" s="36" t="s">
        <v>15</v>
      </c>
      <c r="I207" t="s">
        <v>101</v>
      </c>
      <c r="J207" t="s">
        <v>188</v>
      </c>
      <c r="K207" s="24" t="s">
        <v>189</v>
      </c>
      <c r="L207" t="s">
        <v>190</v>
      </c>
    </row>
    <row r="208" spans="1:12">
      <c r="A208" s="43">
        <v>46063</v>
      </c>
      <c r="B208" s="44" t="s">
        <v>304</v>
      </c>
      <c r="C208" s="16" t="s">
        <v>174</v>
      </c>
      <c r="D208" s="45" t="s">
        <v>79</v>
      </c>
      <c r="E208" s="44">
        <v>13000</v>
      </c>
      <c r="F208" s="4">
        <f t="shared" si="3"/>
        <v>23.5635309044771</v>
      </c>
      <c r="G208">
        <v>551.7</v>
      </c>
      <c r="H208" s="2" t="s">
        <v>15</v>
      </c>
      <c r="I208" t="s">
        <v>101</v>
      </c>
      <c r="J208" t="s">
        <v>188</v>
      </c>
      <c r="K208" s="24" t="s">
        <v>189</v>
      </c>
      <c r="L208" t="s">
        <v>190</v>
      </c>
    </row>
    <row r="209" spans="1:12">
      <c r="A209" s="43">
        <v>46063</v>
      </c>
      <c r="B209" s="44" t="s">
        <v>305</v>
      </c>
      <c r="C209" s="16" t="s">
        <v>169</v>
      </c>
      <c r="D209" s="45" t="s">
        <v>79</v>
      </c>
      <c r="E209" s="44">
        <v>2000</v>
      </c>
      <c r="F209" s="4">
        <f t="shared" si="3"/>
        <v>3.62515860068878</v>
      </c>
      <c r="G209">
        <v>551.7</v>
      </c>
      <c r="H209" s="36" t="s">
        <v>15</v>
      </c>
      <c r="I209" t="s">
        <v>101</v>
      </c>
      <c r="J209" t="s">
        <v>188</v>
      </c>
      <c r="K209" s="24" t="s">
        <v>189</v>
      </c>
      <c r="L209" t="s">
        <v>190</v>
      </c>
    </row>
    <row r="210" spans="1:12">
      <c r="A210" s="43">
        <v>46063</v>
      </c>
      <c r="B210" s="44" t="s">
        <v>306</v>
      </c>
      <c r="C210" s="44" t="s">
        <v>175</v>
      </c>
      <c r="D210" s="45" t="s">
        <v>79</v>
      </c>
      <c r="E210" s="44">
        <v>3000</v>
      </c>
      <c r="F210" s="4">
        <f t="shared" si="3"/>
        <v>5.43773790103317</v>
      </c>
      <c r="G210">
        <v>551.7</v>
      </c>
      <c r="H210" s="2" t="s">
        <v>15</v>
      </c>
      <c r="I210" t="s">
        <v>101</v>
      </c>
      <c r="J210" t="s">
        <v>188</v>
      </c>
      <c r="K210" s="24" t="s">
        <v>189</v>
      </c>
      <c r="L210" t="s">
        <v>190</v>
      </c>
    </row>
    <row r="211" spans="1:12">
      <c r="A211" s="46">
        <v>46064</v>
      </c>
      <c r="B211" s="16" t="s">
        <v>307</v>
      </c>
      <c r="C211" s="16" t="s">
        <v>169</v>
      </c>
      <c r="D211" s="32" t="s">
        <v>79</v>
      </c>
      <c r="E211" s="47">
        <v>500</v>
      </c>
      <c r="F211" s="4">
        <f t="shared" si="3"/>
        <v>0.906289650172195</v>
      </c>
      <c r="G211">
        <v>551.7</v>
      </c>
      <c r="H211" s="17" t="s">
        <v>11</v>
      </c>
      <c r="I211" s="16" t="s">
        <v>99</v>
      </c>
      <c r="J211" t="s">
        <v>188</v>
      </c>
      <c r="K211" s="24" t="s">
        <v>189</v>
      </c>
      <c r="L211" t="s">
        <v>190</v>
      </c>
    </row>
    <row r="212" spans="1:12">
      <c r="A212" s="46">
        <v>46064</v>
      </c>
      <c r="B212" s="16" t="s">
        <v>308</v>
      </c>
      <c r="C212" s="16" t="s">
        <v>169</v>
      </c>
      <c r="D212" s="32" t="s">
        <v>79</v>
      </c>
      <c r="E212" s="47">
        <v>4000</v>
      </c>
      <c r="F212" s="4">
        <f t="shared" si="3"/>
        <v>7.25031720137756</v>
      </c>
      <c r="G212">
        <v>551.7</v>
      </c>
      <c r="H212" s="17" t="s">
        <v>11</v>
      </c>
      <c r="I212" s="16" t="s">
        <v>99</v>
      </c>
      <c r="J212" t="s">
        <v>188</v>
      </c>
      <c r="K212" s="24" t="s">
        <v>189</v>
      </c>
      <c r="L212" t="s">
        <v>190</v>
      </c>
    </row>
    <row r="213" spans="1:12">
      <c r="A213" s="46">
        <v>46064</v>
      </c>
      <c r="B213" s="16" t="s">
        <v>309</v>
      </c>
      <c r="C213" s="16" t="s">
        <v>169</v>
      </c>
      <c r="D213" s="32" t="s">
        <v>79</v>
      </c>
      <c r="E213" s="47">
        <v>3000</v>
      </c>
      <c r="F213" s="4">
        <f t="shared" si="3"/>
        <v>5.43773790103317</v>
      </c>
      <c r="G213">
        <v>551.7</v>
      </c>
      <c r="H213" s="17" t="s">
        <v>11</v>
      </c>
      <c r="I213" s="16" t="s">
        <v>99</v>
      </c>
      <c r="J213" t="s">
        <v>188</v>
      </c>
      <c r="K213" s="24" t="s">
        <v>189</v>
      </c>
      <c r="L213" t="s">
        <v>190</v>
      </c>
    </row>
    <row r="214" spans="1:12">
      <c r="A214" s="46">
        <v>46064</v>
      </c>
      <c r="B214" s="16" t="s">
        <v>310</v>
      </c>
      <c r="C214" s="16" t="s">
        <v>169</v>
      </c>
      <c r="D214" s="32" t="s">
        <v>79</v>
      </c>
      <c r="E214" s="47">
        <v>3000</v>
      </c>
      <c r="F214" s="4">
        <f t="shared" si="3"/>
        <v>5.43773790103317</v>
      </c>
      <c r="G214">
        <v>551.7</v>
      </c>
      <c r="H214" s="17" t="s">
        <v>11</v>
      </c>
      <c r="I214" s="16" t="s">
        <v>99</v>
      </c>
      <c r="J214" t="s">
        <v>188</v>
      </c>
      <c r="K214" s="24" t="s">
        <v>189</v>
      </c>
      <c r="L214" t="s">
        <v>190</v>
      </c>
    </row>
    <row r="215" spans="1:12">
      <c r="A215" s="46">
        <v>46064</v>
      </c>
      <c r="B215" s="16" t="s">
        <v>311</v>
      </c>
      <c r="C215" s="16" t="s">
        <v>175</v>
      </c>
      <c r="D215" s="32" t="s">
        <v>79</v>
      </c>
      <c r="E215" s="47">
        <v>5000</v>
      </c>
      <c r="F215" s="4">
        <f t="shared" si="3"/>
        <v>9.06289650172195</v>
      </c>
      <c r="G215">
        <v>551.7</v>
      </c>
      <c r="H215" s="17" t="s">
        <v>11</v>
      </c>
      <c r="I215" s="16" t="s">
        <v>99</v>
      </c>
      <c r="J215" t="s">
        <v>188</v>
      </c>
      <c r="K215" s="24" t="s">
        <v>189</v>
      </c>
      <c r="L215" t="s">
        <v>190</v>
      </c>
    </row>
    <row r="216" spans="1:12">
      <c r="A216" s="46">
        <v>46064</v>
      </c>
      <c r="B216" s="16" t="s">
        <v>312</v>
      </c>
      <c r="C216" s="16" t="s">
        <v>169</v>
      </c>
      <c r="D216" s="32" t="s">
        <v>79</v>
      </c>
      <c r="E216" s="47">
        <v>10000</v>
      </c>
      <c r="F216" s="4">
        <f t="shared" si="3"/>
        <v>18.1257930034439</v>
      </c>
      <c r="G216">
        <v>551.7</v>
      </c>
      <c r="H216" s="17" t="s">
        <v>11</v>
      </c>
      <c r="I216" s="16" t="s">
        <v>99</v>
      </c>
      <c r="J216" t="s">
        <v>188</v>
      </c>
      <c r="K216" s="24" t="s">
        <v>189</v>
      </c>
      <c r="L216" t="s">
        <v>190</v>
      </c>
    </row>
    <row r="217" spans="1:12">
      <c r="A217" s="46">
        <v>46064</v>
      </c>
      <c r="B217" s="16" t="s">
        <v>313</v>
      </c>
      <c r="C217" s="16" t="s">
        <v>169</v>
      </c>
      <c r="D217" s="32" t="s">
        <v>79</v>
      </c>
      <c r="E217" s="47">
        <v>2000</v>
      </c>
      <c r="F217" s="4">
        <f t="shared" si="3"/>
        <v>3.62515860068878</v>
      </c>
      <c r="G217">
        <v>551.7</v>
      </c>
      <c r="H217" s="17" t="s">
        <v>11</v>
      </c>
      <c r="I217" s="16" t="s">
        <v>99</v>
      </c>
      <c r="J217" t="s">
        <v>188</v>
      </c>
      <c r="K217" s="24" t="s">
        <v>189</v>
      </c>
      <c r="L217" t="s">
        <v>190</v>
      </c>
    </row>
    <row r="218" spans="1:12">
      <c r="A218" s="46">
        <v>46064</v>
      </c>
      <c r="B218" s="16" t="s">
        <v>279</v>
      </c>
      <c r="C218" s="16" t="s">
        <v>169</v>
      </c>
      <c r="D218" s="32" t="s">
        <v>79</v>
      </c>
      <c r="E218" s="47">
        <v>1000</v>
      </c>
      <c r="F218" s="4">
        <f t="shared" si="3"/>
        <v>1.81257930034439</v>
      </c>
      <c r="G218">
        <v>551.7</v>
      </c>
      <c r="H218" s="17" t="s">
        <v>11</v>
      </c>
      <c r="I218" s="16" t="s">
        <v>99</v>
      </c>
      <c r="J218" t="s">
        <v>188</v>
      </c>
      <c r="K218" s="24" t="s">
        <v>189</v>
      </c>
      <c r="L218" t="s">
        <v>190</v>
      </c>
    </row>
    <row r="219" spans="1:12">
      <c r="A219" s="46">
        <v>46064</v>
      </c>
      <c r="B219" s="16" t="s">
        <v>314</v>
      </c>
      <c r="C219" s="16" t="s">
        <v>174</v>
      </c>
      <c r="D219" s="32" t="s">
        <v>79</v>
      </c>
      <c r="E219" s="47">
        <v>13000</v>
      </c>
      <c r="F219" s="4">
        <f t="shared" si="3"/>
        <v>23.5635309044771</v>
      </c>
      <c r="G219">
        <v>551.7</v>
      </c>
      <c r="H219" s="17" t="s">
        <v>11</v>
      </c>
      <c r="I219" s="16" t="s">
        <v>99</v>
      </c>
      <c r="J219" t="s">
        <v>188</v>
      </c>
      <c r="K219" s="24" t="s">
        <v>189</v>
      </c>
      <c r="L219" t="s">
        <v>190</v>
      </c>
    </row>
    <row r="220" spans="1:12">
      <c r="A220" s="46">
        <v>46064</v>
      </c>
      <c r="B220" s="16" t="s">
        <v>281</v>
      </c>
      <c r="C220" s="16" t="s">
        <v>174</v>
      </c>
      <c r="D220" s="32" t="s">
        <v>79</v>
      </c>
      <c r="E220" s="47">
        <v>5000</v>
      </c>
      <c r="F220" s="4">
        <f t="shared" si="3"/>
        <v>9.06289650172195</v>
      </c>
      <c r="G220">
        <v>551.7</v>
      </c>
      <c r="H220" s="17" t="s">
        <v>11</v>
      </c>
      <c r="I220" s="16" t="s">
        <v>99</v>
      </c>
      <c r="J220" t="s">
        <v>188</v>
      </c>
      <c r="K220" s="24" t="s">
        <v>189</v>
      </c>
      <c r="L220" t="s">
        <v>190</v>
      </c>
    </row>
    <row r="221" spans="1:12">
      <c r="A221" s="46">
        <v>46064</v>
      </c>
      <c r="B221" s="16" t="s">
        <v>284</v>
      </c>
      <c r="C221" s="16" t="s">
        <v>169</v>
      </c>
      <c r="D221" s="32" t="s">
        <v>79</v>
      </c>
      <c r="E221" s="47">
        <v>500</v>
      </c>
      <c r="F221" s="4">
        <f t="shared" si="3"/>
        <v>0.906289650172195</v>
      </c>
      <c r="G221">
        <v>551.7</v>
      </c>
      <c r="H221" s="17" t="s">
        <v>11</v>
      </c>
      <c r="I221" s="16" t="s">
        <v>99</v>
      </c>
      <c r="J221" t="s">
        <v>188</v>
      </c>
      <c r="K221" s="24" t="s">
        <v>189</v>
      </c>
      <c r="L221" t="s">
        <v>190</v>
      </c>
    </row>
    <row r="222" spans="1:12">
      <c r="A222" s="46">
        <v>46064</v>
      </c>
      <c r="B222" s="16" t="s">
        <v>285</v>
      </c>
      <c r="C222" s="16" t="s">
        <v>169</v>
      </c>
      <c r="D222" s="32" t="s">
        <v>79</v>
      </c>
      <c r="E222" s="47">
        <v>500</v>
      </c>
      <c r="F222" s="4">
        <f t="shared" si="3"/>
        <v>0.906289650172195</v>
      </c>
      <c r="G222">
        <v>551.7</v>
      </c>
      <c r="H222" s="17" t="s">
        <v>11</v>
      </c>
      <c r="I222" s="16" t="s">
        <v>99</v>
      </c>
      <c r="J222" t="s">
        <v>188</v>
      </c>
      <c r="K222" s="24" t="s">
        <v>189</v>
      </c>
      <c r="L222" t="s">
        <v>190</v>
      </c>
    </row>
    <row r="223" spans="1:12">
      <c r="A223" s="26">
        <v>46064</v>
      </c>
      <c r="B223" t="s">
        <v>315</v>
      </c>
      <c r="C223" s="16" t="s">
        <v>169</v>
      </c>
      <c r="D223" s="2" t="s">
        <v>79</v>
      </c>
      <c r="E223">
        <v>300</v>
      </c>
      <c r="F223" s="4">
        <f t="shared" si="3"/>
        <v>0.543773790103317</v>
      </c>
      <c r="G223">
        <v>551.7</v>
      </c>
      <c r="H223" s="2" t="s">
        <v>17</v>
      </c>
      <c r="I223" s="30" t="s">
        <v>100</v>
      </c>
      <c r="J223" t="s">
        <v>188</v>
      </c>
      <c r="K223" s="24" t="s">
        <v>189</v>
      </c>
      <c r="L223" t="s">
        <v>190</v>
      </c>
    </row>
    <row r="224" spans="1:12">
      <c r="A224" s="26">
        <v>46064</v>
      </c>
      <c r="B224" t="s">
        <v>316</v>
      </c>
      <c r="C224" s="16" t="s">
        <v>169</v>
      </c>
      <c r="D224" s="2" t="s">
        <v>79</v>
      </c>
      <c r="E224">
        <v>300</v>
      </c>
      <c r="F224" s="4">
        <f t="shared" si="3"/>
        <v>0.543773790103317</v>
      </c>
      <c r="G224">
        <v>551.7</v>
      </c>
      <c r="H224" s="2" t="s">
        <v>17</v>
      </c>
      <c r="I224" s="30" t="s">
        <v>100</v>
      </c>
      <c r="J224" t="s">
        <v>188</v>
      </c>
      <c r="K224" s="24" t="s">
        <v>189</v>
      </c>
      <c r="L224" t="s">
        <v>190</v>
      </c>
    </row>
    <row r="225" spans="1:12">
      <c r="A225" s="26">
        <v>46064</v>
      </c>
      <c r="B225" t="s">
        <v>315</v>
      </c>
      <c r="C225" s="16" t="s">
        <v>169</v>
      </c>
      <c r="D225" s="2" t="s">
        <v>79</v>
      </c>
      <c r="E225">
        <v>300</v>
      </c>
      <c r="F225" s="4">
        <f t="shared" si="3"/>
        <v>0.543773790103317</v>
      </c>
      <c r="G225">
        <v>551.7</v>
      </c>
      <c r="H225" s="2" t="s">
        <v>17</v>
      </c>
      <c r="I225" s="30" t="s">
        <v>100</v>
      </c>
      <c r="J225" t="s">
        <v>188</v>
      </c>
      <c r="K225" s="24" t="s">
        <v>189</v>
      </c>
      <c r="L225" t="s">
        <v>190</v>
      </c>
    </row>
    <row r="226" spans="1:12">
      <c r="A226" s="26">
        <v>46064</v>
      </c>
      <c r="B226" t="s">
        <v>316</v>
      </c>
      <c r="C226" s="16" t="s">
        <v>169</v>
      </c>
      <c r="D226" s="2" t="s">
        <v>79</v>
      </c>
      <c r="E226">
        <v>300</v>
      </c>
      <c r="F226" s="4">
        <f t="shared" si="3"/>
        <v>0.543773790103317</v>
      </c>
      <c r="G226">
        <v>551.7</v>
      </c>
      <c r="H226" s="2" t="s">
        <v>17</v>
      </c>
      <c r="I226" s="30" t="s">
        <v>100</v>
      </c>
      <c r="J226" t="s">
        <v>188</v>
      </c>
      <c r="K226" s="24" t="s">
        <v>189</v>
      </c>
      <c r="L226" t="s">
        <v>190</v>
      </c>
    </row>
    <row r="227" spans="1:12">
      <c r="A227" s="26">
        <v>46064</v>
      </c>
      <c r="B227" t="s">
        <v>289</v>
      </c>
      <c r="C227" s="16" t="s">
        <v>169</v>
      </c>
      <c r="D227" s="2" t="s">
        <v>79</v>
      </c>
      <c r="E227">
        <v>500</v>
      </c>
      <c r="F227" s="4">
        <f t="shared" si="3"/>
        <v>0.906289650172195</v>
      </c>
      <c r="G227">
        <v>551.7</v>
      </c>
      <c r="H227" s="2" t="s">
        <v>17</v>
      </c>
      <c r="I227" s="30" t="s">
        <v>100</v>
      </c>
      <c r="J227" t="s">
        <v>188</v>
      </c>
      <c r="K227" s="24" t="s">
        <v>189</v>
      </c>
      <c r="L227" t="s">
        <v>190</v>
      </c>
    </row>
    <row r="228" spans="1:12">
      <c r="A228" s="26">
        <v>46064</v>
      </c>
      <c r="B228" t="s">
        <v>290</v>
      </c>
      <c r="C228" s="16" t="s">
        <v>169</v>
      </c>
      <c r="D228" s="2" t="s">
        <v>79</v>
      </c>
      <c r="E228">
        <v>500</v>
      </c>
      <c r="F228" s="4">
        <f t="shared" si="3"/>
        <v>0.906289650172195</v>
      </c>
      <c r="G228">
        <v>551.7</v>
      </c>
      <c r="H228" s="2" t="s">
        <v>17</v>
      </c>
      <c r="I228" s="30" t="s">
        <v>100</v>
      </c>
      <c r="J228" t="s">
        <v>188</v>
      </c>
      <c r="K228" s="24" t="s">
        <v>189</v>
      </c>
      <c r="L228" t="s">
        <v>190</v>
      </c>
    </row>
    <row r="229" spans="1:12">
      <c r="A229" s="26">
        <v>46064</v>
      </c>
      <c r="B229" t="s">
        <v>291</v>
      </c>
      <c r="C229" s="16" t="s">
        <v>174</v>
      </c>
      <c r="D229" s="2" t="s">
        <v>79</v>
      </c>
      <c r="E229">
        <v>13000</v>
      </c>
      <c r="F229" s="4">
        <f t="shared" si="3"/>
        <v>23.5635309044771</v>
      </c>
      <c r="G229">
        <v>551.7</v>
      </c>
      <c r="H229" s="2" t="s">
        <v>17</v>
      </c>
      <c r="I229" s="30" t="s">
        <v>100</v>
      </c>
      <c r="J229" t="s">
        <v>188</v>
      </c>
      <c r="K229" s="24" t="s">
        <v>189</v>
      </c>
      <c r="L229" t="s">
        <v>190</v>
      </c>
    </row>
    <row r="230" spans="1:12">
      <c r="A230" s="26">
        <v>46064</v>
      </c>
      <c r="B230" t="s">
        <v>317</v>
      </c>
      <c r="C230" s="16" t="s">
        <v>174</v>
      </c>
      <c r="D230" s="2" t="s">
        <v>79</v>
      </c>
      <c r="E230">
        <v>5000</v>
      </c>
      <c r="F230" s="4">
        <f t="shared" si="3"/>
        <v>9.06289650172195</v>
      </c>
      <c r="G230">
        <v>551.7</v>
      </c>
      <c r="H230" s="2" t="s">
        <v>17</v>
      </c>
      <c r="I230" s="30" t="s">
        <v>100</v>
      </c>
      <c r="J230" t="s">
        <v>188</v>
      </c>
      <c r="K230" s="24" t="s">
        <v>189</v>
      </c>
      <c r="L230" t="s">
        <v>190</v>
      </c>
    </row>
    <row r="231" spans="1:12">
      <c r="A231" s="26">
        <v>46064</v>
      </c>
      <c r="B231" t="s">
        <v>318</v>
      </c>
      <c r="C231" t="s">
        <v>175</v>
      </c>
      <c r="D231" s="2" t="s">
        <v>79</v>
      </c>
      <c r="E231">
        <v>5000</v>
      </c>
      <c r="F231" s="4">
        <f t="shared" si="3"/>
        <v>9.06289650172195</v>
      </c>
      <c r="G231">
        <v>551.7</v>
      </c>
      <c r="H231" s="2" t="s">
        <v>17</v>
      </c>
      <c r="I231" s="30" t="s">
        <v>100</v>
      </c>
      <c r="J231" t="s">
        <v>188</v>
      </c>
      <c r="K231" s="24" t="s">
        <v>189</v>
      </c>
      <c r="L231" t="s">
        <v>190</v>
      </c>
    </row>
    <row r="232" spans="1:12">
      <c r="A232" s="26">
        <v>46064</v>
      </c>
      <c r="B232" t="s">
        <v>319</v>
      </c>
      <c r="C232" s="16" t="s">
        <v>169</v>
      </c>
      <c r="D232" s="2" t="s">
        <v>79</v>
      </c>
      <c r="E232">
        <v>3500</v>
      </c>
      <c r="F232" s="4">
        <f t="shared" si="3"/>
        <v>6.34402755120536</v>
      </c>
      <c r="G232">
        <v>551.7</v>
      </c>
      <c r="H232" s="2" t="s">
        <v>17</v>
      </c>
      <c r="I232" s="30" t="s">
        <v>100</v>
      </c>
      <c r="J232" t="s">
        <v>188</v>
      </c>
      <c r="K232" s="24" t="s">
        <v>189</v>
      </c>
      <c r="L232" t="s">
        <v>190</v>
      </c>
    </row>
    <row r="233" spans="1:12">
      <c r="A233" s="42">
        <v>46064</v>
      </c>
      <c r="B233" s="16" t="s">
        <v>320</v>
      </c>
      <c r="C233" s="16" t="s">
        <v>174</v>
      </c>
      <c r="D233" s="31" t="s">
        <v>79</v>
      </c>
      <c r="E233" s="41">
        <v>5000</v>
      </c>
      <c r="F233" s="4">
        <f t="shared" si="3"/>
        <v>9.06289650172195</v>
      </c>
      <c r="G233">
        <v>551.7</v>
      </c>
      <c r="H233" s="17" t="s">
        <v>16</v>
      </c>
      <c r="I233" s="16" t="s">
        <v>102</v>
      </c>
      <c r="J233" t="s">
        <v>188</v>
      </c>
      <c r="K233" s="24" t="s">
        <v>189</v>
      </c>
      <c r="L233" t="s">
        <v>190</v>
      </c>
    </row>
    <row r="234" spans="1:12">
      <c r="A234" s="42">
        <v>46064</v>
      </c>
      <c r="B234" s="16" t="s">
        <v>321</v>
      </c>
      <c r="C234" s="16" t="s">
        <v>169</v>
      </c>
      <c r="D234" s="31" t="s">
        <v>79</v>
      </c>
      <c r="E234" s="41">
        <v>500</v>
      </c>
      <c r="F234" s="4">
        <f t="shared" si="3"/>
        <v>0.906289650172195</v>
      </c>
      <c r="G234">
        <v>551.7</v>
      </c>
      <c r="H234" s="17" t="s">
        <v>16</v>
      </c>
      <c r="I234" s="16" t="s">
        <v>102</v>
      </c>
      <c r="J234" t="s">
        <v>188</v>
      </c>
      <c r="K234" s="24" t="s">
        <v>189</v>
      </c>
      <c r="L234" t="s">
        <v>190</v>
      </c>
    </row>
    <row r="235" spans="1:12">
      <c r="A235" s="42">
        <v>46064</v>
      </c>
      <c r="B235" s="16" t="s">
        <v>322</v>
      </c>
      <c r="C235" s="16" t="s">
        <v>174</v>
      </c>
      <c r="D235" s="31" t="s">
        <v>79</v>
      </c>
      <c r="E235" s="41">
        <v>13000</v>
      </c>
      <c r="F235" s="4">
        <f t="shared" si="3"/>
        <v>23.5635309044771</v>
      </c>
      <c r="G235">
        <v>551.7</v>
      </c>
      <c r="H235" s="17" t="s">
        <v>16</v>
      </c>
      <c r="I235" s="16" t="s">
        <v>102</v>
      </c>
      <c r="J235" t="s">
        <v>188</v>
      </c>
      <c r="K235" s="24" t="s">
        <v>189</v>
      </c>
      <c r="L235" t="s">
        <v>190</v>
      </c>
    </row>
    <row r="236" spans="1:12">
      <c r="A236" s="42">
        <v>46064</v>
      </c>
      <c r="B236" s="16" t="s">
        <v>323</v>
      </c>
      <c r="C236" s="16" t="s">
        <v>169</v>
      </c>
      <c r="D236" s="31" t="s">
        <v>79</v>
      </c>
      <c r="E236" s="41">
        <v>2000</v>
      </c>
      <c r="F236" s="4">
        <f t="shared" si="3"/>
        <v>3.62515860068878</v>
      </c>
      <c r="G236">
        <v>551.7</v>
      </c>
      <c r="H236" s="17" t="s">
        <v>16</v>
      </c>
      <c r="I236" s="16" t="s">
        <v>102</v>
      </c>
      <c r="J236" t="s">
        <v>188</v>
      </c>
      <c r="K236" s="24" t="s">
        <v>189</v>
      </c>
      <c r="L236" t="s">
        <v>190</v>
      </c>
    </row>
    <row r="237" spans="1:12">
      <c r="A237" s="42">
        <v>46064</v>
      </c>
      <c r="B237" s="16" t="s">
        <v>324</v>
      </c>
      <c r="C237" s="16" t="s">
        <v>169</v>
      </c>
      <c r="D237" s="31" t="s">
        <v>79</v>
      </c>
      <c r="E237" s="41">
        <v>500</v>
      </c>
      <c r="F237" s="4">
        <f t="shared" si="3"/>
        <v>0.906289650172195</v>
      </c>
      <c r="G237">
        <v>551.7</v>
      </c>
      <c r="H237" s="17" t="s">
        <v>16</v>
      </c>
      <c r="I237" s="16" t="s">
        <v>102</v>
      </c>
      <c r="J237" t="s">
        <v>188</v>
      </c>
      <c r="K237" s="24" t="s">
        <v>189</v>
      </c>
      <c r="L237" t="s">
        <v>190</v>
      </c>
    </row>
    <row r="238" spans="1:12">
      <c r="A238" s="42">
        <v>46064</v>
      </c>
      <c r="B238" s="16" t="s">
        <v>325</v>
      </c>
      <c r="C238" s="16" t="s">
        <v>169</v>
      </c>
      <c r="D238" s="31" t="s">
        <v>79</v>
      </c>
      <c r="E238" s="41">
        <v>500</v>
      </c>
      <c r="F238" s="4">
        <f t="shared" si="3"/>
        <v>0.906289650172195</v>
      </c>
      <c r="G238">
        <v>551.7</v>
      </c>
      <c r="H238" s="17" t="s">
        <v>16</v>
      </c>
      <c r="I238" s="16" t="s">
        <v>102</v>
      </c>
      <c r="J238" t="s">
        <v>188</v>
      </c>
      <c r="K238" s="24" t="s">
        <v>189</v>
      </c>
      <c r="L238" t="s">
        <v>190</v>
      </c>
    </row>
    <row r="239" spans="1:12">
      <c r="A239" s="42">
        <v>46064</v>
      </c>
      <c r="B239" s="16" t="s">
        <v>326</v>
      </c>
      <c r="C239" s="16" t="s">
        <v>169</v>
      </c>
      <c r="D239" s="31" t="s">
        <v>79</v>
      </c>
      <c r="E239" s="41">
        <v>500</v>
      </c>
      <c r="F239" s="4">
        <f t="shared" si="3"/>
        <v>0.906289650172195</v>
      </c>
      <c r="G239">
        <v>551.7</v>
      </c>
      <c r="H239" s="17" t="s">
        <v>16</v>
      </c>
      <c r="I239" s="16" t="s">
        <v>102</v>
      </c>
      <c r="J239" t="s">
        <v>188</v>
      </c>
      <c r="K239" s="24" t="s">
        <v>189</v>
      </c>
      <c r="L239" t="s">
        <v>190</v>
      </c>
    </row>
    <row r="240" spans="1:12">
      <c r="A240" s="42">
        <v>46064</v>
      </c>
      <c r="B240" s="16" t="s">
        <v>327</v>
      </c>
      <c r="C240" s="16" t="s">
        <v>169</v>
      </c>
      <c r="D240" s="31" t="s">
        <v>79</v>
      </c>
      <c r="E240" s="16">
        <v>1500</v>
      </c>
      <c r="F240" s="4">
        <f t="shared" si="3"/>
        <v>2.71886895051658</v>
      </c>
      <c r="G240">
        <v>551.7</v>
      </c>
      <c r="H240" s="17" t="s">
        <v>16</v>
      </c>
      <c r="I240" s="16" t="s">
        <v>102</v>
      </c>
      <c r="J240" t="s">
        <v>188</v>
      </c>
      <c r="K240" s="24" t="s">
        <v>189</v>
      </c>
      <c r="L240" t="s">
        <v>190</v>
      </c>
    </row>
    <row r="241" spans="1:12">
      <c r="A241" s="42">
        <v>46064</v>
      </c>
      <c r="B241" s="16" t="s">
        <v>297</v>
      </c>
      <c r="C241" s="16" t="s">
        <v>169</v>
      </c>
      <c r="D241" s="31" t="s">
        <v>79</v>
      </c>
      <c r="E241" s="41">
        <v>300</v>
      </c>
      <c r="F241" s="4">
        <f t="shared" si="3"/>
        <v>0.543773790103317</v>
      </c>
      <c r="G241">
        <v>551.7</v>
      </c>
      <c r="H241" s="17" t="s">
        <v>16</v>
      </c>
      <c r="I241" s="16" t="s">
        <v>102</v>
      </c>
      <c r="J241" t="s">
        <v>188</v>
      </c>
      <c r="K241" s="24" t="s">
        <v>189</v>
      </c>
      <c r="L241" t="s">
        <v>190</v>
      </c>
    </row>
    <row r="242" spans="1:12">
      <c r="A242" s="42">
        <v>46064</v>
      </c>
      <c r="B242" s="16" t="s">
        <v>328</v>
      </c>
      <c r="C242" s="16" t="s">
        <v>169</v>
      </c>
      <c r="D242" s="31" t="s">
        <v>79</v>
      </c>
      <c r="E242" s="41">
        <v>500</v>
      </c>
      <c r="F242" s="4">
        <f t="shared" si="3"/>
        <v>0.906289650172195</v>
      </c>
      <c r="G242">
        <v>551.7</v>
      </c>
      <c r="H242" s="17" t="s">
        <v>16</v>
      </c>
      <c r="I242" s="16" t="s">
        <v>102</v>
      </c>
      <c r="J242" t="s">
        <v>188</v>
      </c>
      <c r="K242" s="24" t="s">
        <v>189</v>
      </c>
      <c r="L242" t="s">
        <v>190</v>
      </c>
    </row>
    <row r="243" spans="1:12">
      <c r="A243" s="42">
        <v>46064</v>
      </c>
      <c r="B243" s="16" t="s">
        <v>329</v>
      </c>
      <c r="C243" s="16" t="s">
        <v>169</v>
      </c>
      <c r="D243" s="31" t="s">
        <v>79</v>
      </c>
      <c r="E243" s="41">
        <v>500</v>
      </c>
      <c r="F243" s="4">
        <f t="shared" si="3"/>
        <v>0.906289650172195</v>
      </c>
      <c r="G243">
        <v>551.7</v>
      </c>
      <c r="H243" s="17" t="s">
        <v>16</v>
      </c>
      <c r="I243" s="16" t="s">
        <v>102</v>
      </c>
      <c r="J243" t="s">
        <v>188</v>
      </c>
      <c r="K243" s="24" t="s">
        <v>189</v>
      </c>
      <c r="L243" t="s">
        <v>190</v>
      </c>
    </row>
    <row r="244" spans="1:12">
      <c r="A244" s="42">
        <v>46064</v>
      </c>
      <c r="B244" s="16" t="s">
        <v>300</v>
      </c>
      <c r="C244" s="16" t="s">
        <v>169</v>
      </c>
      <c r="D244" s="31" t="s">
        <v>79</v>
      </c>
      <c r="E244" s="41">
        <v>500</v>
      </c>
      <c r="F244" s="4">
        <f t="shared" si="3"/>
        <v>0.906289650172195</v>
      </c>
      <c r="G244">
        <v>551.7</v>
      </c>
      <c r="H244" s="17" t="s">
        <v>16</v>
      </c>
      <c r="I244" s="16" t="s">
        <v>102</v>
      </c>
      <c r="J244" t="s">
        <v>188</v>
      </c>
      <c r="K244" s="24" t="s">
        <v>189</v>
      </c>
      <c r="L244" t="s">
        <v>190</v>
      </c>
    </row>
    <row r="245" spans="1:12">
      <c r="A245" s="43">
        <v>46064</v>
      </c>
      <c r="B245" s="44" t="s">
        <v>330</v>
      </c>
      <c r="C245" s="16" t="s">
        <v>169</v>
      </c>
      <c r="D245" s="45" t="s">
        <v>79</v>
      </c>
      <c r="E245" s="44">
        <v>3000</v>
      </c>
      <c r="F245" s="4">
        <f t="shared" si="3"/>
        <v>5.43773790103317</v>
      </c>
      <c r="G245">
        <v>551.7</v>
      </c>
      <c r="H245" s="36" t="s">
        <v>15</v>
      </c>
      <c r="I245" t="s">
        <v>101</v>
      </c>
      <c r="J245" t="s">
        <v>188</v>
      </c>
      <c r="K245" s="24" t="s">
        <v>189</v>
      </c>
      <c r="L245" t="s">
        <v>190</v>
      </c>
    </row>
    <row r="246" spans="1:12">
      <c r="A246" s="43">
        <v>46064</v>
      </c>
      <c r="B246" s="44" t="s">
        <v>302</v>
      </c>
      <c r="C246" s="16" t="s">
        <v>174</v>
      </c>
      <c r="D246" s="45" t="s">
        <v>79</v>
      </c>
      <c r="E246" s="44">
        <v>5000</v>
      </c>
      <c r="F246" s="4">
        <f t="shared" si="3"/>
        <v>9.06289650172195</v>
      </c>
      <c r="G246">
        <v>551.7</v>
      </c>
      <c r="H246" s="2" t="s">
        <v>15</v>
      </c>
      <c r="I246" t="s">
        <v>101</v>
      </c>
      <c r="J246" t="s">
        <v>188</v>
      </c>
      <c r="K246" s="24" t="s">
        <v>189</v>
      </c>
      <c r="L246" t="s">
        <v>190</v>
      </c>
    </row>
    <row r="247" spans="1:12">
      <c r="A247" s="43">
        <v>46064</v>
      </c>
      <c r="B247" s="44" t="s">
        <v>306</v>
      </c>
      <c r="C247" s="44" t="s">
        <v>175</v>
      </c>
      <c r="D247" s="45" t="s">
        <v>79</v>
      </c>
      <c r="E247" s="44">
        <v>5000</v>
      </c>
      <c r="F247" s="4">
        <f t="shared" si="3"/>
        <v>9.06289650172195</v>
      </c>
      <c r="G247">
        <v>551.7</v>
      </c>
      <c r="H247" s="36" t="s">
        <v>15</v>
      </c>
      <c r="I247" t="s">
        <v>101</v>
      </c>
      <c r="J247" t="s">
        <v>188</v>
      </c>
      <c r="K247" s="24" t="s">
        <v>189</v>
      </c>
      <c r="L247" t="s">
        <v>190</v>
      </c>
    </row>
    <row r="248" spans="1:12">
      <c r="A248" s="43">
        <v>46064</v>
      </c>
      <c r="B248" s="44" t="s">
        <v>331</v>
      </c>
      <c r="C248" s="16" t="s">
        <v>167</v>
      </c>
      <c r="D248" s="45" t="s">
        <v>79</v>
      </c>
      <c r="E248" s="44">
        <v>3000</v>
      </c>
      <c r="F248" s="4">
        <f t="shared" si="3"/>
        <v>5.43773790103317</v>
      </c>
      <c r="G248">
        <v>551.7</v>
      </c>
      <c r="H248" s="2" t="s">
        <v>15</v>
      </c>
      <c r="I248" t="s">
        <v>101</v>
      </c>
      <c r="J248" t="s">
        <v>188</v>
      </c>
      <c r="K248" s="24" t="s">
        <v>189</v>
      </c>
      <c r="L248" t="s">
        <v>190</v>
      </c>
    </row>
    <row r="249" spans="1:12">
      <c r="A249" s="43">
        <v>46064</v>
      </c>
      <c r="B249" s="44" t="s">
        <v>332</v>
      </c>
      <c r="C249" s="16" t="s">
        <v>174</v>
      </c>
      <c r="D249" s="45" t="s">
        <v>79</v>
      </c>
      <c r="E249" s="44">
        <v>13000</v>
      </c>
      <c r="F249" s="4">
        <f t="shared" si="3"/>
        <v>23.5635309044771</v>
      </c>
      <c r="G249">
        <v>551.7</v>
      </c>
      <c r="H249" s="36" t="s">
        <v>15</v>
      </c>
      <c r="I249" t="s">
        <v>101</v>
      </c>
      <c r="J249" t="s">
        <v>188</v>
      </c>
      <c r="K249" s="24" t="s">
        <v>189</v>
      </c>
      <c r="L249" t="s">
        <v>190</v>
      </c>
    </row>
    <row r="250" spans="1:12">
      <c r="A250" s="43">
        <v>46064</v>
      </c>
      <c r="B250" s="44" t="s">
        <v>333</v>
      </c>
      <c r="C250" s="16" t="s">
        <v>169</v>
      </c>
      <c r="D250" s="45" t="s">
        <v>79</v>
      </c>
      <c r="E250" s="44">
        <v>2000</v>
      </c>
      <c r="F250" s="4">
        <f t="shared" si="3"/>
        <v>3.62515860068878</v>
      </c>
      <c r="G250">
        <v>551.7</v>
      </c>
      <c r="H250" s="2" t="s">
        <v>15</v>
      </c>
      <c r="I250" t="s">
        <v>101</v>
      </c>
      <c r="J250" t="s">
        <v>188</v>
      </c>
      <c r="K250" s="24" t="s">
        <v>189</v>
      </c>
      <c r="L250" t="s">
        <v>190</v>
      </c>
    </row>
    <row r="251" spans="1:12">
      <c r="A251" s="46">
        <v>46065</v>
      </c>
      <c r="B251" s="16" t="s">
        <v>307</v>
      </c>
      <c r="C251" s="16" t="s">
        <v>169</v>
      </c>
      <c r="D251" s="32" t="s">
        <v>79</v>
      </c>
      <c r="E251" s="47">
        <v>500</v>
      </c>
      <c r="F251" s="4">
        <f t="shared" si="3"/>
        <v>0.906289650172195</v>
      </c>
      <c r="G251">
        <v>551.7</v>
      </c>
      <c r="H251" s="17" t="s">
        <v>11</v>
      </c>
      <c r="I251" s="16" t="s">
        <v>99</v>
      </c>
      <c r="J251" t="s">
        <v>188</v>
      </c>
      <c r="K251" s="24" t="s">
        <v>189</v>
      </c>
      <c r="L251" t="s">
        <v>190</v>
      </c>
    </row>
    <row r="252" spans="1:12">
      <c r="A252" s="48">
        <v>46065</v>
      </c>
      <c r="B252" s="16" t="s">
        <v>334</v>
      </c>
      <c r="C252" s="16" t="s">
        <v>167</v>
      </c>
      <c r="D252" s="32" t="s">
        <v>79</v>
      </c>
      <c r="E252" s="47">
        <v>4000</v>
      </c>
      <c r="F252" s="4">
        <f t="shared" si="3"/>
        <v>7.25031720137756</v>
      </c>
      <c r="G252">
        <v>551.7</v>
      </c>
      <c r="H252" s="17" t="s">
        <v>11</v>
      </c>
      <c r="I252" s="16" t="s">
        <v>99</v>
      </c>
      <c r="J252" t="s">
        <v>188</v>
      </c>
      <c r="K252" s="24" t="s">
        <v>189</v>
      </c>
      <c r="L252" t="s">
        <v>190</v>
      </c>
    </row>
    <row r="253" spans="1:12">
      <c r="A253" s="46">
        <v>46065</v>
      </c>
      <c r="B253" s="16" t="s">
        <v>281</v>
      </c>
      <c r="C253" s="16" t="s">
        <v>174</v>
      </c>
      <c r="D253" s="32" t="s">
        <v>79</v>
      </c>
      <c r="E253" s="47">
        <v>5000</v>
      </c>
      <c r="F253" s="4">
        <f t="shared" si="3"/>
        <v>9.06289650172195</v>
      </c>
      <c r="G253">
        <v>551.7</v>
      </c>
      <c r="H253" s="17" t="s">
        <v>11</v>
      </c>
      <c r="I253" s="16" t="s">
        <v>99</v>
      </c>
      <c r="J253" t="s">
        <v>188</v>
      </c>
      <c r="K253" s="24" t="s">
        <v>189</v>
      </c>
      <c r="L253" t="s">
        <v>190</v>
      </c>
    </row>
    <row r="254" spans="1:12">
      <c r="A254" s="46">
        <v>46065</v>
      </c>
      <c r="B254" s="16" t="s">
        <v>335</v>
      </c>
      <c r="C254" s="16" t="s">
        <v>169</v>
      </c>
      <c r="D254" s="32" t="s">
        <v>79</v>
      </c>
      <c r="E254" s="47">
        <v>6000</v>
      </c>
      <c r="F254" s="4">
        <f t="shared" si="3"/>
        <v>10.8754758020663</v>
      </c>
      <c r="G254">
        <v>551.7</v>
      </c>
      <c r="H254" s="17" t="s">
        <v>11</v>
      </c>
      <c r="I254" s="16" t="s">
        <v>99</v>
      </c>
      <c r="J254" t="s">
        <v>188</v>
      </c>
      <c r="K254" s="24" t="s">
        <v>189</v>
      </c>
      <c r="L254" t="s">
        <v>190</v>
      </c>
    </row>
    <row r="255" spans="1:12">
      <c r="A255" s="26">
        <v>46065</v>
      </c>
      <c r="B255" t="s">
        <v>336</v>
      </c>
      <c r="C255" s="16" t="s">
        <v>169</v>
      </c>
      <c r="D255" s="2" t="s">
        <v>79</v>
      </c>
      <c r="E255">
        <v>1000</v>
      </c>
      <c r="F255" s="4">
        <f t="shared" si="3"/>
        <v>1.81257930034439</v>
      </c>
      <c r="G255">
        <v>551.7</v>
      </c>
      <c r="H255" s="2" t="s">
        <v>17</v>
      </c>
      <c r="I255" s="30" t="s">
        <v>100</v>
      </c>
      <c r="J255" t="s">
        <v>188</v>
      </c>
      <c r="K255" s="24" t="s">
        <v>189</v>
      </c>
      <c r="L255" t="s">
        <v>190</v>
      </c>
    </row>
    <row r="256" spans="1:12">
      <c r="A256" s="26">
        <v>46065</v>
      </c>
      <c r="B256" t="s">
        <v>337</v>
      </c>
      <c r="C256" s="16" t="s">
        <v>169</v>
      </c>
      <c r="D256" s="2" t="s">
        <v>79</v>
      </c>
      <c r="E256">
        <v>10000</v>
      </c>
      <c r="F256" s="4">
        <f t="shared" si="3"/>
        <v>18.1257930034439</v>
      </c>
      <c r="G256">
        <v>551.7</v>
      </c>
      <c r="H256" s="2" t="s">
        <v>17</v>
      </c>
      <c r="I256" s="30" t="s">
        <v>100</v>
      </c>
      <c r="J256" t="s">
        <v>188</v>
      </c>
      <c r="K256" s="24" t="s">
        <v>189</v>
      </c>
      <c r="L256" t="s">
        <v>190</v>
      </c>
    </row>
    <row r="257" spans="1:12">
      <c r="A257" s="26">
        <v>46065</v>
      </c>
      <c r="B257" t="s">
        <v>338</v>
      </c>
      <c r="C257" s="16" t="s">
        <v>169</v>
      </c>
      <c r="D257" s="2" t="s">
        <v>79</v>
      </c>
      <c r="E257">
        <v>8000</v>
      </c>
      <c r="F257" s="4">
        <f t="shared" si="3"/>
        <v>14.5006344027551</v>
      </c>
      <c r="G257">
        <v>551.7</v>
      </c>
      <c r="H257" s="2" t="s">
        <v>17</v>
      </c>
      <c r="I257" s="30" t="s">
        <v>100</v>
      </c>
      <c r="J257" t="s">
        <v>188</v>
      </c>
      <c r="K257" s="24" t="s">
        <v>189</v>
      </c>
      <c r="L257" t="s">
        <v>190</v>
      </c>
    </row>
    <row r="258" spans="1:12">
      <c r="A258" s="26">
        <v>46065</v>
      </c>
      <c r="B258" t="s">
        <v>317</v>
      </c>
      <c r="C258" s="16" t="s">
        <v>174</v>
      </c>
      <c r="D258" s="2" t="s">
        <v>79</v>
      </c>
      <c r="E258">
        <v>5000</v>
      </c>
      <c r="F258" s="4">
        <f t="shared" ref="F258:F321" si="4">+E258/G258</f>
        <v>9.06289650172195</v>
      </c>
      <c r="G258">
        <v>551.7</v>
      </c>
      <c r="H258" s="2" t="s">
        <v>17</v>
      </c>
      <c r="I258" s="30" t="s">
        <v>100</v>
      </c>
      <c r="J258" t="s">
        <v>188</v>
      </c>
      <c r="K258" s="24" t="s">
        <v>189</v>
      </c>
      <c r="L258" t="s">
        <v>190</v>
      </c>
    </row>
    <row r="259" spans="1:12">
      <c r="A259" s="42">
        <v>46065</v>
      </c>
      <c r="B259" s="16" t="s">
        <v>339</v>
      </c>
      <c r="C259" s="16" t="s">
        <v>169</v>
      </c>
      <c r="D259" s="31" t="s">
        <v>79</v>
      </c>
      <c r="E259" s="41">
        <v>500</v>
      </c>
      <c r="F259" s="4">
        <f t="shared" si="4"/>
        <v>0.906289650172195</v>
      </c>
      <c r="G259">
        <v>551.7</v>
      </c>
      <c r="H259" s="17" t="s">
        <v>16</v>
      </c>
      <c r="I259" s="16" t="s">
        <v>102</v>
      </c>
      <c r="J259" t="s">
        <v>188</v>
      </c>
      <c r="K259" s="24" t="s">
        <v>189</v>
      </c>
      <c r="L259" t="s">
        <v>190</v>
      </c>
    </row>
    <row r="260" spans="1:12">
      <c r="A260" s="42">
        <v>46065</v>
      </c>
      <c r="B260" s="16" t="s">
        <v>322</v>
      </c>
      <c r="C260" s="16" t="s">
        <v>174</v>
      </c>
      <c r="D260" s="31" t="s">
        <v>79</v>
      </c>
      <c r="E260" s="41">
        <v>13000</v>
      </c>
      <c r="F260" s="4">
        <f t="shared" si="4"/>
        <v>23.5635309044771</v>
      </c>
      <c r="G260">
        <v>551.7</v>
      </c>
      <c r="H260" s="17" t="s">
        <v>16</v>
      </c>
      <c r="I260" s="16" t="s">
        <v>102</v>
      </c>
      <c r="J260" t="s">
        <v>188</v>
      </c>
      <c r="K260" s="24" t="s">
        <v>189</v>
      </c>
      <c r="L260" t="s">
        <v>190</v>
      </c>
    </row>
    <row r="261" spans="1:12">
      <c r="A261" s="42">
        <v>46065</v>
      </c>
      <c r="B261" s="16" t="s">
        <v>320</v>
      </c>
      <c r="C261" s="16" t="s">
        <v>174</v>
      </c>
      <c r="D261" s="31" t="s">
        <v>79</v>
      </c>
      <c r="E261" s="41">
        <v>5000</v>
      </c>
      <c r="F261" s="4">
        <f t="shared" si="4"/>
        <v>9.06289650172195</v>
      </c>
      <c r="G261">
        <v>551.7</v>
      </c>
      <c r="H261" s="17" t="s">
        <v>16</v>
      </c>
      <c r="I261" s="16" t="s">
        <v>102</v>
      </c>
      <c r="J261" t="s">
        <v>188</v>
      </c>
      <c r="K261" s="24" t="s">
        <v>189</v>
      </c>
      <c r="L261" t="s">
        <v>190</v>
      </c>
    </row>
    <row r="262" spans="1:12">
      <c r="A262" s="42">
        <v>46065</v>
      </c>
      <c r="B262" s="16" t="s">
        <v>340</v>
      </c>
      <c r="C262" s="16" t="s">
        <v>169</v>
      </c>
      <c r="D262" s="31" t="s">
        <v>79</v>
      </c>
      <c r="E262" s="41">
        <v>2000</v>
      </c>
      <c r="F262" s="4">
        <f t="shared" si="4"/>
        <v>3.62515860068878</v>
      </c>
      <c r="G262">
        <v>551.7</v>
      </c>
      <c r="H262" s="17" t="s">
        <v>16</v>
      </c>
      <c r="I262" s="16" t="s">
        <v>102</v>
      </c>
      <c r="J262" t="s">
        <v>188</v>
      </c>
      <c r="K262" s="24" t="s">
        <v>189</v>
      </c>
      <c r="L262" t="s">
        <v>190</v>
      </c>
    </row>
    <row r="263" spans="1:12">
      <c r="A263" s="42">
        <v>46065</v>
      </c>
      <c r="B263" s="16" t="s">
        <v>341</v>
      </c>
      <c r="C263" s="16" t="s">
        <v>169</v>
      </c>
      <c r="D263" s="31" t="s">
        <v>79</v>
      </c>
      <c r="E263" s="41">
        <v>2000</v>
      </c>
      <c r="F263" s="4">
        <f t="shared" si="4"/>
        <v>3.62515860068878</v>
      </c>
      <c r="G263">
        <v>551.7</v>
      </c>
      <c r="H263" s="17" t="s">
        <v>16</v>
      </c>
      <c r="I263" s="16" t="s">
        <v>102</v>
      </c>
      <c r="J263" t="s">
        <v>188</v>
      </c>
      <c r="K263" s="24" t="s">
        <v>189</v>
      </c>
      <c r="L263" t="s">
        <v>190</v>
      </c>
    </row>
    <row r="264" spans="1:12">
      <c r="A264" s="42">
        <v>46065</v>
      </c>
      <c r="B264" s="16" t="s">
        <v>342</v>
      </c>
      <c r="C264" s="16" t="s">
        <v>169</v>
      </c>
      <c r="D264" s="31" t="s">
        <v>79</v>
      </c>
      <c r="E264" s="41">
        <v>500</v>
      </c>
      <c r="F264" s="4">
        <f t="shared" si="4"/>
        <v>0.906289650172195</v>
      </c>
      <c r="G264">
        <v>551.7</v>
      </c>
      <c r="H264" s="17" t="s">
        <v>16</v>
      </c>
      <c r="I264" s="16" t="s">
        <v>102</v>
      </c>
      <c r="J264" t="s">
        <v>188</v>
      </c>
      <c r="K264" s="24" t="s">
        <v>189</v>
      </c>
      <c r="L264" t="s">
        <v>190</v>
      </c>
    </row>
    <row r="265" spans="1:12">
      <c r="A265" s="42">
        <v>46065</v>
      </c>
      <c r="B265" s="16" t="s">
        <v>328</v>
      </c>
      <c r="C265" s="16" t="s">
        <v>169</v>
      </c>
      <c r="D265" s="31" t="s">
        <v>79</v>
      </c>
      <c r="E265" s="41">
        <v>500</v>
      </c>
      <c r="F265" s="4">
        <f t="shared" si="4"/>
        <v>0.906289650172195</v>
      </c>
      <c r="G265">
        <v>551.7</v>
      </c>
      <c r="H265" s="17" t="s">
        <v>16</v>
      </c>
      <c r="I265" s="16" t="s">
        <v>102</v>
      </c>
      <c r="J265" t="s">
        <v>188</v>
      </c>
      <c r="K265" s="24" t="s">
        <v>189</v>
      </c>
      <c r="L265" t="s">
        <v>190</v>
      </c>
    </row>
    <row r="266" spans="1:12">
      <c r="A266" s="42">
        <v>46065</v>
      </c>
      <c r="B266" s="16" t="s">
        <v>343</v>
      </c>
      <c r="C266" s="16" t="s">
        <v>169</v>
      </c>
      <c r="D266" s="31" t="s">
        <v>79</v>
      </c>
      <c r="E266" s="41">
        <v>500</v>
      </c>
      <c r="F266" s="4">
        <f t="shared" si="4"/>
        <v>0.906289650172195</v>
      </c>
      <c r="G266">
        <v>551.7</v>
      </c>
      <c r="H266" s="17" t="s">
        <v>16</v>
      </c>
      <c r="I266" s="16" t="s">
        <v>102</v>
      </c>
      <c r="J266" t="s">
        <v>188</v>
      </c>
      <c r="K266" s="24" t="s">
        <v>189</v>
      </c>
      <c r="L266" t="s">
        <v>190</v>
      </c>
    </row>
    <row r="267" spans="1:12">
      <c r="A267" s="42">
        <v>46065</v>
      </c>
      <c r="B267" s="16" t="s">
        <v>344</v>
      </c>
      <c r="C267" s="16" t="s">
        <v>169</v>
      </c>
      <c r="D267" s="31" t="s">
        <v>79</v>
      </c>
      <c r="E267" s="41">
        <v>500</v>
      </c>
      <c r="F267" s="4">
        <f t="shared" si="4"/>
        <v>0.906289650172195</v>
      </c>
      <c r="G267">
        <v>551.7</v>
      </c>
      <c r="H267" s="17" t="s">
        <v>16</v>
      </c>
      <c r="I267" s="16" t="s">
        <v>102</v>
      </c>
      <c r="J267" t="s">
        <v>188</v>
      </c>
      <c r="K267" s="24" t="s">
        <v>189</v>
      </c>
      <c r="L267" t="s">
        <v>190</v>
      </c>
    </row>
    <row r="268" spans="1:12">
      <c r="A268" s="42">
        <v>46065</v>
      </c>
      <c r="B268" s="16" t="s">
        <v>345</v>
      </c>
      <c r="C268" s="16" t="s">
        <v>169</v>
      </c>
      <c r="D268" s="31" t="s">
        <v>79</v>
      </c>
      <c r="E268" s="41">
        <v>500</v>
      </c>
      <c r="F268" s="4">
        <f t="shared" si="4"/>
        <v>0.906289650172195</v>
      </c>
      <c r="G268">
        <v>551.7</v>
      </c>
      <c r="H268" s="17" t="s">
        <v>16</v>
      </c>
      <c r="I268" s="16" t="s">
        <v>102</v>
      </c>
      <c r="J268" t="s">
        <v>188</v>
      </c>
      <c r="K268" s="24" t="s">
        <v>189</v>
      </c>
      <c r="L268" t="s">
        <v>190</v>
      </c>
    </row>
    <row r="269" spans="1:12">
      <c r="A269" s="42">
        <v>46065</v>
      </c>
      <c r="B269" s="16" t="s">
        <v>300</v>
      </c>
      <c r="C269" s="16" t="s">
        <v>169</v>
      </c>
      <c r="D269" s="31" t="s">
        <v>79</v>
      </c>
      <c r="E269" s="41">
        <v>500</v>
      </c>
      <c r="F269" s="4">
        <f t="shared" si="4"/>
        <v>0.906289650172195</v>
      </c>
      <c r="G269">
        <v>551.7</v>
      </c>
      <c r="H269" s="17" t="s">
        <v>16</v>
      </c>
      <c r="I269" s="16" t="s">
        <v>102</v>
      </c>
      <c r="J269" t="s">
        <v>188</v>
      </c>
      <c r="K269" s="24" t="s">
        <v>189</v>
      </c>
      <c r="L269" t="s">
        <v>190</v>
      </c>
    </row>
    <row r="270" spans="1:12">
      <c r="A270" s="43">
        <v>46065</v>
      </c>
      <c r="B270" s="44" t="s">
        <v>346</v>
      </c>
      <c r="C270" s="16" t="s">
        <v>169</v>
      </c>
      <c r="D270" s="45" t="s">
        <v>79</v>
      </c>
      <c r="E270" s="44">
        <v>1000</v>
      </c>
      <c r="F270" s="4">
        <f t="shared" si="4"/>
        <v>1.81257930034439</v>
      </c>
      <c r="G270">
        <v>551.7</v>
      </c>
      <c r="H270" s="36" t="s">
        <v>15</v>
      </c>
      <c r="I270" t="s">
        <v>101</v>
      </c>
      <c r="J270" t="s">
        <v>188</v>
      </c>
      <c r="K270" s="24" t="s">
        <v>189</v>
      </c>
      <c r="L270" t="s">
        <v>190</v>
      </c>
    </row>
    <row r="271" spans="1:12">
      <c r="A271" s="43">
        <v>46065</v>
      </c>
      <c r="B271" s="44" t="s">
        <v>347</v>
      </c>
      <c r="C271" s="16" t="s">
        <v>174</v>
      </c>
      <c r="D271" s="45" t="s">
        <v>79</v>
      </c>
      <c r="E271" s="44">
        <v>5000</v>
      </c>
      <c r="F271" s="4">
        <f t="shared" si="4"/>
        <v>9.06289650172195</v>
      </c>
      <c r="G271">
        <v>551.7</v>
      </c>
      <c r="H271" s="2" t="s">
        <v>15</v>
      </c>
      <c r="I271" t="s">
        <v>101</v>
      </c>
      <c r="J271" t="s">
        <v>188</v>
      </c>
      <c r="K271" s="24" t="s">
        <v>189</v>
      </c>
      <c r="L271" t="s">
        <v>190</v>
      </c>
    </row>
    <row r="272" spans="1:12">
      <c r="A272" s="43">
        <v>46065</v>
      </c>
      <c r="B272" s="44" t="s">
        <v>348</v>
      </c>
      <c r="C272" s="44" t="s">
        <v>167</v>
      </c>
      <c r="D272" s="45" t="s">
        <v>79</v>
      </c>
      <c r="E272" s="44">
        <v>7000</v>
      </c>
      <c r="F272" s="4">
        <f t="shared" si="4"/>
        <v>12.6880551024107</v>
      </c>
      <c r="G272">
        <v>551.7</v>
      </c>
      <c r="H272" s="36" t="s">
        <v>15</v>
      </c>
      <c r="I272" t="s">
        <v>101</v>
      </c>
      <c r="J272" t="s">
        <v>188</v>
      </c>
      <c r="K272" s="24" t="s">
        <v>189</v>
      </c>
      <c r="L272" t="s">
        <v>190</v>
      </c>
    </row>
    <row r="273" spans="1:12">
      <c r="A273" s="43">
        <v>46065</v>
      </c>
      <c r="B273" s="44" t="s">
        <v>349</v>
      </c>
      <c r="C273" s="16" t="s">
        <v>169</v>
      </c>
      <c r="D273" s="45" t="s">
        <v>79</v>
      </c>
      <c r="E273" s="44">
        <v>6000</v>
      </c>
      <c r="F273" s="4">
        <f t="shared" si="4"/>
        <v>10.8754758020663</v>
      </c>
      <c r="G273">
        <v>551.7</v>
      </c>
      <c r="H273" s="2" t="s">
        <v>15</v>
      </c>
      <c r="I273" t="s">
        <v>101</v>
      </c>
      <c r="J273" t="s">
        <v>188</v>
      </c>
      <c r="K273" s="24" t="s">
        <v>189</v>
      </c>
      <c r="L273" t="s">
        <v>190</v>
      </c>
    </row>
    <row r="274" spans="1:12">
      <c r="A274" s="48">
        <v>46066</v>
      </c>
      <c r="B274" s="16" t="s">
        <v>293</v>
      </c>
      <c r="C274" s="16" t="s">
        <v>174</v>
      </c>
      <c r="D274" s="31" t="s">
        <v>79</v>
      </c>
      <c r="E274" s="41">
        <v>5000</v>
      </c>
      <c r="F274" s="4">
        <f t="shared" si="4"/>
        <v>9.06289650172195</v>
      </c>
      <c r="G274">
        <v>551.7</v>
      </c>
      <c r="H274" s="17" t="s">
        <v>16</v>
      </c>
      <c r="I274" s="16" t="s">
        <v>102</v>
      </c>
      <c r="J274" t="s">
        <v>188</v>
      </c>
      <c r="K274" s="24" t="s">
        <v>189</v>
      </c>
      <c r="L274" t="s">
        <v>190</v>
      </c>
    </row>
    <row r="275" spans="1:12">
      <c r="A275" s="48">
        <v>46066</v>
      </c>
      <c r="B275" s="16" t="s">
        <v>296</v>
      </c>
      <c r="C275" s="16" t="s">
        <v>174</v>
      </c>
      <c r="D275" s="31" t="s">
        <v>79</v>
      </c>
      <c r="E275" s="41">
        <v>5000</v>
      </c>
      <c r="F275" s="4">
        <f t="shared" si="4"/>
        <v>9.06289650172195</v>
      </c>
      <c r="G275">
        <v>551.7</v>
      </c>
      <c r="H275" s="17" t="s">
        <v>16</v>
      </c>
      <c r="I275" s="16" t="s">
        <v>102</v>
      </c>
      <c r="J275" t="s">
        <v>188</v>
      </c>
      <c r="K275" s="24" t="s">
        <v>189</v>
      </c>
      <c r="L275" t="s">
        <v>190</v>
      </c>
    </row>
    <row r="276" spans="1:12">
      <c r="A276" s="48">
        <v>46066</v>
      </c>
      <c r="B276" s="16" t="s">
        <v>350</v>
      </c>
      <c r="C276" s="16" t="s">
        <v>167</v>
      </c>
      <c r="D276" s="31" t="s">
        <v>79</v>
      </c>
      <c r="E276" s="41">
        <v>7500</v>
      </c>
      <c r="F276" s="4">
        <f t="shared" si="4"/>
        <v>13.5943447525829</v>
      </c>
      <c r="G276">
        <v>551.7</v>
      </c>
      <c r="H276" s="17" t="s">
        <v>16</v>
      </c>
      <c r="I276" s="16" t="s">
        <v>102</v>
      </c>
      <c r="J276" t="s">
        <v>188</v>
      </c>
      <c r="K276" s="24" t="s">
        <v>189</v>
      </c>
      <c r="L276" t="s">
        <v>190</v>
      </c>
    </row>
    <row r="277" spans="1:12">
      <c r="A277" s="48">
        <v>46066</v>
      </c>
      <c r="B277" s="16" t="s">
        <v>351</v>
      </c>
      <c r="C277" s="16" t="s">
        <v>169</v>
      </c>
      <c r="D277" s="31" t="s">
        <v>79</v>
      </c>
      <c r="E277" s="41">
        <v>5000</v>
      </c>
      <c r="F277" s="4">
        <f t="shared" si="4"/>
        <v>9.06289650172195</v>
      </c>
      <c r="G277">
        <v>551.7</v>
      </c>
      <c r="H277" s="17" t="s">
        <v>16</v>
      </c>
      <c r="I277" s="16" t="s">
        <v>102</v>
      </c>
      <c r="J277" t="s">
        <v>188</v>
      </c>
      <c r="K277" s="24" t="s">
        <v>189</v>
      </c>
      <c r="L277" t="s">
        <v>190</v>
      </c>
    </row>
    <row r="278" spans="1:12">
      <c r="A278" s="48">
        <v>46066</v>
      </c>
      <c r="B278" s="16" t="s">
        <v>352</v>
      </c>
      <c r="C278" s="16" t="s">
        <v>175</v>
      </c>
      <c r="D278" s="31" t="s">
        <v>79</v>
      </c>
      <c r="E278" s="41">
        <v>11000</v>
      </c>
      <c r="F278" s="4">
        <f t="shared" si="4"/>
        <v>19.9383723037883</v>
      </c>
      <c r="G278">
        <v>551.7</v>
      </c>
      <c r="H278" s="17" t="s">
        <v>16</v>
      </c>
      <c r="I278" s="16" t="s">
        <v>102</v>
      </c>
      <c r="J278" t="s">
        <v>188</v>
      </c>
      <c r="K278" s="24" t="s">
        <v>189</v>
      </c>
      <c r="L278" t="s">
        <v>190</v>
      </c>
    </row>
    <row r="279" spans="1:12">
      <c r="A279" s="26">
        <v>46068</v>
      </c>
      <c r="B279" t="s">
        <v>353</v>
      </c>
      <c r="C279" s="16" t="s">
        <v>174</v>
      </c>
      <c r="D279" s="2" t="s">
        <v>79</v>
      </c>
      <c r="E279">
        <v>13000</v>
      </c>
      <c r="F279" s="4">
        <f t="shared" si="4"/>
        <v>23.5635309044771</v>
      </c>
      <c r="G279">
        <v>551.7</v>
      </c>
      <c r="H279" s="2" t="s">
        <v>17</v>
      </c>
      <c r="I279" s="30" t="s">
        <v>113</v>
      </c>
      <c r="J279" t="s">
        <v>188</v>
      </c>
      <c r="K279" s="24" t="s">
        <v>189</v>
      </c>
      <c r="L279" t="s">
        <v>190</v>
      </c>
    </row>
    <row r="280" spans="1:12">
      <c r="A280" s="26">
        <v>46069</v>
      </c>
      <c r="B280" t="s">
        <v>354</v>
      </c>
      <c r="C280" s="53" t="s">
        <v>172</v>
      </c>
      <c r="D280" s="27" t="s">
        <v>10</v>
      </c>
      <c r="E280">
        <v>10000</v>
      </c>
      <c r="F280" s="4">
        <f t="shared" si="4"/>
        <v>18.1257930034439</v>
      </c>
      <c r="G280">
        <v>551.7</v>
      </c>
      <c r="H280" s="13" t="s">
        <v>9</v>
      </c>
      <c r="I280" t="s">
        <v>107</v>
      </c>
      <c r="J280" t="s">
        <v>188</v>
      </c>
      <c r="K280" s="24" t="s">
        <v>633</v>
      </c>
      <c r="L280" t="s">
        <v>190</v>
      </c>
    </row>
    <row r="281" spans="1:12">
      <c r="A281" s="29">
        <v>46069</v>
      </c>
      <c r="B281" s="30" t="s">
        <v>354</v>
      </c>
      <c r="C281" s="54" t="s">
        <v>172</v>
      </c>
      <c r="D281" s="31" t="s">
        <v>14</v>
      </c>
      <c r="E281" s="30">
        <v>20000</v>
      </c>
      <c r="F281" s="4">
        <f t="shared" si="4"/>
        <v>36.2515860068878</v>
      </c>
      <c r="G281">
        <v>551.7</v>
      </c>
      <c r="H281" s="2" t="s">
        <v>13</v>
      </c>
      <c r="I281" s="30" t="s">
        <v>107</v>
      </c>
      <c r="J281" t="s">
        <v>188</v>
      </c>
      <c r="K281" s="24" t="s">
        <v>633</v>
      </c>
      <c r="L281" t="s">
        <v>190</v>
      </c>
    </row>
    <row r="282" spans="1:12">
      <c r="A282" s="29">
        <v>46069</v>
      </c>
      <c r="B282" s="30" t="s">
        <v>354</v>
      </c>
      <c r="C282" s="54" t="s">
        <v>172</v>
      </c>
      <c r="D282" s="32" t="s">
        <v>79</v>
      </c>
      <c r="E282" s="33">
        <v>10000</v>
      </c>
      <c r="F282" s="4">
        <f t="shared" si="4"/>
        <v>18.1257930034439</v>
      </c>
      <c r="G282">
        <v>551.7</v>
      </c>
      <c r="H282" s="17" t="s">
        <v>11</v>
      </c>
      <c r="I282" s="30" t="s">
        <v>107</v>
      </c>
      <c r="J282" t="s">
        <v>188</v>
      </c>
      <c r="K282" s="24" t="s">
        <v>189</v>
      </c>
      <c r="L282" t="s">
        <v>190</v>
      </c>
    </row>
    <row r="283" spans="1:12">
      <c r="A283" s="29">
        <v>46069</v>
      </c>
      <c r="B283" s="30" t="s">
        <v>354</v>
      </c>
      <c r="C283" s="54" t="s">
        <v>172</v>
      </c>
      <c r="D283" s="31" t="s">
        <v>19</v>
      </c>
      <c r="E283" s="30">
        <v>10000</v>
      </c>
      <c r="F283" s="4">
        <f t="shared" si="4"/>
        <v>18.1257930034439</v>
      </c>
      <c r="G283">
        <v>551.7</v>
      </c>
      <c r="H283" s="2" t="s">
        <v>18</v>
      </c>
      <c r="I283" s="30" t="s">
        <v>107</v>
      </c>
      <c r="J283" t="s">
        <v>188</v>
      </c>
      <c r="K283" s="24" t="s">
        <v>633</v>
      </c>
      <c r="L283" t="s">
        <v>190</v>
      </c>
    </row>
    <row r="284" spans="1:12">
      <c r="A284" s="26">
        <v>46069</v>
      </c>
      <c r="B284" s="19" t="s">
        <v>355</v>
      </c>
      <c r="C284" s="1" t="s">
        <v>168</v>
      </c>
      <c r="D284" s="27" t="s">
        <v>10</v>
      </c>
      <c r="E284">
        <v>25000</v>
      </c>
      <c r="F284" s="4">
        <f t="shared" si="4"/>
        <v>45.3144825086097</v>
      </c>
      <c r="G284">
        <v>551.7</v>
      </c>
      <c r="H284" s="2" t="s">
        <v>22</v>
      </c>
      <c r="I284" t="s">
        <v>108</v>
      </c>
      <c r="J284" t="s">
        <v>188</v>
      </c>
      <c r="K284" s="24" t="s">
        <v>633</v>
      </c>
      <c r="L284" t="s">
        <v>190</v>
      </c>
    </row>
    <row r="285" spans="1:12">
      <c r="A285" s="26">
        <v>46069</v>
      </c>
      <c r="B285" s="19" t="s">
        <v>356</v>
      </c>
      <c r="C285" s="16" t="s">
        <v>169</v>
      </c>
      <c r="D285" s="27" t="s">
        <v>10</v>
      </c>
      <c r="E285">
        <v>3000</v>
      </c>
      <c r="F285" s="4">
        <f t="shared" si="4"/>
        <v>5.43773790103317</v>
      </c>
      <c r="G285">
        <v>551.7</v>
      </c>
      <c r="H285" s="2" t="s">
        <v>22</v>
      </c>
      <c r="I285" t="s">
        <v>109</v>
      </c>
      <c r="J285" t="s">
        <v>188</v>
      </c>
      <c r="K285" s="24" t="s">
        <v>633</v>
      </c>
      <c r="L285" t="s">
        <v>190</v>
      </c>
    </row>
    <row r="286" spans="1:12">
      <c r="A286" s="26">
        <v>46069</v>
      </c>
      <c r="B286" s="19" t="s">
        <v>357</v>
      </c>
      <c r="C286" s="16" t="s">
        <v>169</v>
      </c>
      <c r="D286" s="27" t="s">
        <v>10</v>
      </c>
      <c r="E286">
        <v>5000</v>
      </c>
      <c r="F286" s="4">
        <f t="shared" si="4"/>
        <v>9.06289650172195</v>
      </c>
      <c r="G286">
        <v>551.7</v>
      </c>
      <c r="H286" s="2" t="s">
        <v>22</v>
      </c>
      <c r="I286" t="s">
        <v>109</v>
      </c>
      <c r="J286" t="s">
        <v>188</v>
      </c>
      <c r="K286" s="24" t="s">
        <v>633</v>
      </c>
      <c r="L286" t="s">
        <v>190</v>
      </c>
    </row>
    <row r="287" spans="1:12">
      <c r="A287" s="26">
        <v>46069</v>
      </c>
      <c r="B287" s="19" t="s">
        <v>358</v>
      </c>
      <c r="C287" s="16" t="s">
        <v>169</v>
      </c>
      <c r="D287" s="27" t="s">
        <v>10</v>
      </c>
      <c r="E287">
        <v>5000</v>
      </c>
      <c r="F287" s="4">
        <f t="shared" si="4"/>
        <v>9.06289650172195</v>
      </c>
      <c r="G287">
        <v>551.7</v>
      </c>
      <c r="H287" s="2" t="s">
        <v>22</v>
      </c>
      <c r="I287" t="s">
        <v>109</v>
      </c>
      <c r="J287" t="s">
        <v>188</v>
      </c>
      <c r="K287" s="24" t="s">
        <v>633</v>
      </c>
      <c r="L287" t="s">
        <v>190</v>
      </c>
    </row>
    <row r="288" spans="1:12">
      <c r="A288" s="26">
        <v>46069</v>
      </c>
      <c r="B288" s="19" t="s">
        <v>195</v>
      </c>
      <c r="C288" s="16" t="s">
        <v>169</v>
      </c>
      <c r="D288" s="27" t="s">
        <v>10</v>
      </c>
      <c r="E288">
        <v>1000</v>
      </c>
      <c r="F288" s="4">
        <f t="shared" si="4"/>
        <v>1.81257930034439</v>
      </c>
      <c r="G288">
        <v>551.7</v>
      </c>
      <c r="H288" s="2" t="s">
        <v>22</v>
      </c>
      <c r="I288" t="s">
        <v>109</v>
      </c>
      <c r="J288" t="s">
        <v>188</v>
      </c>
      <c r="K288" s="24" t="s">
        <v>633</v>
      </c>
      <c r="L288" t="s">
        <v>190</v>
      </c>
    </row>
    <row r="289" spans="1:12">
      <c r="A289" s="29">
        <v>46069</v>
      </c>
      <c r="B289" s="30" t="s">
        <v>354</v>
      </c>
      <c r="C289" s="54" t="s">
        <v>172</v>
      </c>
      <c r="D289" s="31" t="s">
        <v>10</v>
      </c>
      <c r="E289" s="30">
        <v>10000</v>
      </c>
      <c r="F289" s="4">
        <f t="shared" si="4"/>
        <v>18.1257930034439</v>
      </c>
      <c r="G289">
        <v>551.7</v>
      </c>
      <c r="H289" s="2" t="s">
        <v>22</v>
      </c>
      <c r="I289" s="30" t="s">
        <v>107</v>
      </c>
      <c r="J289" t="s">
        <v>188</v>
      </c>
      <c r="K289" s="24" t="s">
        <v>633</v>
      </c>
      <c r="L289" t="s">
        <v>190</v>
      </c>
    </row>
    <row r="290" spans="1:12">
      <c r="A290" s="29">
        <v>46069</v>
      </c>
      <c r="B290" s="30" t="s">
        <v>354</v>
      </c>
      <c r="C290" s="54" t="s">
        <v>172</v>
      </c>
      <c r="D290" s="31" t="s">
        <v>79</v>
      </c>
      <c r="E290" s="30">
        <v>10000</v>
      </c>
      <c r="F290" s="4">
        <f t="shared" si="4"/>
        <v>18.1257930034439</v>
      </c>
      <c r="G290">
        <v>551.7</v>
      </c>
      <c r="H290" s="2" t="s">
        <v>17</v>
      </c>
      <c r="I290" s="30" t="s">
        <v>107</v>
      </c>
      <c r="J290" t="s">
        <v>188</v>
      </c>
      <c r="K290" s="24" t="s">
        <v>189</v>
      </c>
      <c r="L290" t="s">
        <v>190</v>
      </c>
    </row>
    <row r="291" spans="1:12">
      <c r="A291" s="29">
        <v>46069</v>
      </c>
      <c r="B291" s="30" t="s">
        <v>354</v>
      </c>
      <c r="C291" s="54" t="s">
        <v>172</v>
      </c>
      <c r="D291" s="31" t="s">
        <v>79</v>
      </c>
      <c r="E291" s="30">
        <v>10000</v>
      </c>
      <c r="F291" s="4">
        <f t="shared" si="4"/>
        <v>18.1257930034439</v>
      </c>
      <c r="G291">
        <v>551.7</v>
      </c>
      <c r="H291" s="17" t="s">
        <v>16</v>
      </c>
      <c r="I291" s="30" t="s">
        <v>107</v>
      </c>
      <c r="J291" t="s">
        <v>188</v>
      </c>
      <c r="K291" s="24" t="s">
        <v>189</v>
      </c>
      <c r="L291" t="s">
        <v>190</v>
      </c>
    </row>
    <row r="292" spans="1:12">
      <c r="A292" s="29">
        <v>46069</v>
      </c>
      <c r="B292" s="30" t="s">
        <v>354</v>
      </c>
      <c r="C292" s="54" t="s">
        <v>172</v>
      </c>
      <c r="D292" s="31" t="s">
        <v>79</v>
      </c>
      <c r="E292" s="30">
        <v>10000</v>
      </c>
      <c r="F292" s="4">
        <f t="shared" si="4"/>
        <v>18.1257930034439</v>
      </c>
      <c r="G292">
        <v>551.7</v>
      </c>
      <c r="H292" s="2" t="s">
        <v>15</v>
      </c>
      <c r="I292" s="30" t="s">
        <v>107</v>
      </c>
      <c r="J292" t="s">
        <v>188</v>
      </c>
      <c r="K292" s="24" t="s">
        <v>189</v>
      </c>
      <c r="L292" t="s">
        <v>190</v>
      </c>
    </row>
    <row r="293" spans="1:12">
      <c r="A293" s="37">
        <v>46069</v>
      </c>
      <c r="B293" s="38" t="s">
        <v>354</v>
      </c>
      <c r="C293" s="55" t="s">
        <v>172</v>
      </c>
      <c r="D293" s="39" t="s">
        <v>21</v>
      </c>
      <c r="E293" s="38">
        <v>10000</v>
      </c>
      <c r="F293" s="4">
        <f t="shared" si="4"/>
        <v>18.1257930034439</v>
      </c>
      <c r="G293">
        <v>551.7</v>
      </c>
      <c r="H293" s="2" t="s">
        <v>20</v>
      </c>
      <c r="I293" s="38" t="s">
        <v>107</v>
      </c>
      <c r="J293" t="s">
        <v>188</v>
      </c>
      <c r="K293" s="24" t="s">
        <v>633</v>
      </c>
      <c r="L293" t="s">
        <v>190</v>
      </c>
    </row>
    <row r="294" spans="1:12">
      <c r="A294" s="46">
        <v>46070</v>
      </c>
      <c r="B294" s="16" t="s">
        <v>359</v>
      </c>
      <c r="C294" s="16" t="s">
        <v>169</v>
      </c>
      <c r="D294" s="32" t="s">
        <v>79</v>
      </c>
      <c r="E294" s="47">
        <v>5000</v>
      </c>
      <c r="F294" s="4">
        <f t="shared" si="4"/>
        <v>9.06289650172195</v>
      </c>
      <c r="G294">
        <v>551.7</v>
      </c>
      <c r="H294" s="17" t="s">
        <v>11</v>
      </c>
      <c r="I294" s="16" t="s">
        <v>110</v>
      </c>
      <c r="J294" t="s">
        <v>188</v>
      </c>
      <c r="K294" s="24" t="s">
        <v>189</v>
      </c>
      <c r="L294" t="s">
        <v>190</v>
      </c>
    </row>
    <row r="295" spans="1:12">
      <c r="A295" s="46">
        <v>46070</v>
      </c>
      <c r="B295" s="16" t="s">
        <v>360</v>
      </c>
      <c r="C295" s="16" t="s">
        <v>169</v>
      </c>
      <c r="D295" s="32" t="s">
        <v>79</v>
      </c>
      <c r="E295" s="47">
        <v>5000</v>
      </c>
      <c r="F295" s="4">
        <f t="shared" si="4"/>
        <v>9.06289650172195</v>
      </c>
      <c r="G295">
        <v>551.7</v>
      </c>
      <c r="H295" s="17" t="s">
        <v>11</v>
      </c>
      <c r="I295" s="16" t="s">
        <v>110</v>
      </c>
      <c r="J295" t="s">
        <v>188</v>
      </c>
      <c r="K295" s="24" t="s">
        <v>189</v>
      </c>
      <c r="L295" t="s">
        <v>190</v>
      </c>
    </row>
    <row r="296" spans="1:12">
      <c r="A296" s="46">
        <v>46070</v>
      </c>
      <c r="B296" s="16" t="s">
        <v>361</v>
      </c>
      <c r="C296" s="16" t="s">
        <v>169</v>
      </c>
      <c r="D296" s="32" t="s">
        <v>79</v>
      </c>
      <c r="E296" s="47">
        <v>10000</v>
      </c>
      <c r="F296" s="4">
        <f t="shared" si="4"/>
        <v>18.1257930034439</v>
      </c>
      <c r="G296">
        <v>551.7</v>
      </c>
      <c r="H296" s="17" t="s">
        <v>11</v>
      </c>
      <c r="I296" s="16" t="s">
        <v>110</v>
      </c>
      <c r="J296" t="s">
        <v>188</v>
      </c>
      <c r="K296" s="24" t="s">
        <v>189</v>
      </c>
      <c r="L296" t="s">
        <v>190</v>
      </c>
    </row>
    <row r="297" spans="1:12">
      <c r="A297" s="46">
        <v>46070</v>
      </c>
      <c r="B297" s="16" t="s">
        <v>362</v>
      </c>
      <c r="C297" s="16" t="s">
        <v>175</v>
      </c>
      <c r="D297" s="32" t="s">
        <v>79</v>
      </c>
      <c r="E297" s="47">
        <v>12000</v>
      </c>
      <c r="F297" s="4">
        <f t="shared" si="4"/>
        <v>21.7509516041327</v>
      </c>
      <c r="G297">
        <v>551.7</v>
      </c>
      <c r="H297" s="17" t="s">
        <v>11</v>
      </c>
      <c r="I297" s="16" t="s">
        <v>110</v>
      </c>
      <c r="J297" t="s">
        <v>188</v>
      </c>
      <c r="K297" s="24" t="s">
        <v>189</v>
      </c>
      <c r="L297" t="s">
        <v>190</v>
      </c>
    </row>
    <row r="298" spans="1:12">
      <c r="A298" s="46">
        <v>46070</v>
      </c>
      <c r="B298" s="16" t="s">
        <v>363</v>
      </c>
      <c r="C298" s="16" t="s">
        <v>166</v>
      </c>
      <c r="D298" s="32" t="s">
        <v>79</v>
      </c>
      <c r="E298" s="47">
        <v>32000</v>
      </c>
      <c r="F298" s="4">
        <f t="shared" si="4"/>
        <v>58.0025376110205</v>
      </c>
      <c r="G298">
        <v>551.7</v>
      </c>
      <c r="H298" s="17" t="s">
        <v>11</v>
      </c>
      <c r="I298" s="16" t="s">
        <v>117</v>
      </c>
      <c r="J298" t="s">
        <v>188</v>
      </c>
      <c r="K298" s="24" t="s">
        <v>189</v>
      </c>
      <c r="L298" t="s">
        <v>190</v>
      </c>
    </row>
    <row r="299" spans="1:12">
      <c r="A299" s="46">
        <v>46070</v>
      </c>
      <c r="B299" s="16" t="s">
        <v>364</v>
      </c>
      <c r="C299" s="16" t="s">
        <v>166</v>
      </c>
      <c r="D299" s="32" t="s">
        <v>79</v>
      </c>
      <c r="E299" s="47">
        <v>15000</v>
      </c>
      <c r="F299" s="4">
        <f t="shared" si="4"/>
        <v>27.1886895051658</v>
      </c>
      <c r="G299">
        <v>551.7</v>
      </c>
      <c r="H299" s="17" t="s">
        <v>11</v>
      </c>
      <c r="I299" s="16" t="s">
        <v>117</v>
      </c>
      <c r="J299" t="s">
        <v>188</v>
      </c>
      <c r="K299" s="24" t="s">
        <v>189</v>
      </c>
      <c r="L299" t="s">
        <v>190</v>
      </c>
    </row>
    <row r="300" spans="1:12">
      <c r="A300" s="26">
        <v>46070</v>
      </c>
      <c r="B300" t="s">
        <v>365</v>
      </c>
      <c r="C300" s="16" t="s">
        <v>169</v>
      </c>
      <c r="D300" s="2" t="s">
        <v>79</v>
      </c>
      <c r="E300">
        <v>8000</v>
      </c>
      <c r="F300" s="4">
        <f t="shared" si="4"/>
        <v>14.5006344027551</v>
      </c>
      <c r="G300">
        <v>551.7</v>
      </c>
      <c r="H300" s="2" t="s">
        <v>17</v>
      </c>
      <c r="I300" s="30" t="s">
        <v>113</v>
      </c>
      <c r="J300" t="s">
        <v>188</v>
      </c>
      <c r="K300" s="24" t="s">
        <v>189</v>
      </c>
      <c r="L300" t="s">
        <v>190</v>
      </c>
    </row>
    <row r="301" spans="1:12">
      <c r="A301" s="26">
        <v>46070</v>
      </c>
      <c r="B301" t="s">
        <v>366</v>
      </c>
      <c r="C301" t="s">
        <v>167</v>
      </c>
      <c r="D301" s="2" t="s">
        <v>79</v>
      </c>
      <c r="E301">
        <v>6600</v>
      </c>
      <c r="F301" s="4">
        <f t="shared" si="4"/>
        <v>11.963023382273</v>
      </c>
      <c r="G301">
        <v>551.7</v>
      </c>
      <c r="H301" s="2" t="s">
        <v>17</v>
      </c>
      <c r="I301" s="30" t="s">
        <v>113</v>
      </c>
      <c r="J301" t="s">
        <v>188</v>
      </c>
      <c r="K301" s="24" t="s">
        <v>189</v>
      </c>
      <c r="L301" t="s">
        <v>190</v>
      </c>
    </row>
    <row r="302" spans="1:12">
      <c r="A302" s="26">
        <v>46070</v>
      </c>
      <c r="B302" t="s">
        <v>367</v>
      </c>
      <c r="C302" s="16" t="s">
        <v>169</v>
      </c>
      <c r="D302" s="2" t="s">
        <v>79</v>
      </c>
      <c r="E302">
        <v>500</v>
      </c>
      <c r="F302" s="4">
        <f t="shared" si="4"/>
        <v>0.906289650172195</v>
      </c>
      <c r="G302">
        <v>551.7</v>
      </c>
      <c r="H302" s="2" t="s">
        <v>17</v>
      </c>
      <c r="I302" s="30" t="s">
        <v>113</v>
      </c>
      <c r="J302" t="s">
        <v>188</v>
      </c>
      <c r="K302" s="24" t="s">
        <v>189</v>
      </c>
      <c r="L302" t="s">
        <v>190</v>
      </c>
    </row>
    <row r="303" spans="1:12">
      <c r="A303" s="26">
        <v>46070</v>
      </c>
      <c r="B303" t="s">
        <v>368</v>
      </c>
      <c r="C303" s="16" t="s">
        <v>169</v>
      </c>
      <c r="D303" s="2" t="s">
        <v>79</v>
      </c>
      <c r="E303">
        <v>300</v>
      </c>
      <c r="F303" s="4">
        <f t="shared" si="4"/>
        <v>0.543773790103317</v>
      </c>
      <c r="G303">
        <v>551.7</v>
      </c>
      <c r="H303" s="2" t="s">
        <v>17</v>
      </c>
      <c r="I303" s="30" t="s">
        <v>113</v>
      </c>
      <c r="J303" t="s">
        <v>188</v>
      </c>
      <c r="K303" s="24" t="s">
        <v>189</v>
      </c>
      <c r="L303" t="s">
        <v>190</v>
      </c>
    </row>
    <row r="304" spans="1:12">
      <c r="A304" s="26">
        <v>46070</v>
      </c>
      <c r="B304" t="s">
        <v>369</v>
      </c>
      <c r="C304" s="16" t="s">
        <v>169</v>
      </c>
      <c r="D304" s="2" t="s">
        <v>79</v>
      </c>
      <c r="E304">
        <v>300</v>
      </c>
      <c r="F304" s="4">
        <f t="shared" si="4"/>
        <v>0.543773790103317</v>
      </c>
      <c r="G304">
        <v>551.7</v>
      </c>
      <c r="H304" s="2" t="s">
        <v>17</v>
      </c>
      <c r="I304" s="30" t="s">
        <v>113</v>
      </c>
      <c r="J304" t="s">
        <v>188</v>
      </c>
      <c r="K304" s="24" t="s">
        <v>189</v>
      </c>
      <c r="L304" t="s">
        <v>190</v>
      </c>
    </row>
    <row r="305" spans="1:12">
      <c r="A305" s="26">
        <v>46070</v>
      </c>
      <c r="B305" t="s">
        <v>353</v>
      </c>
      <c r="C305" s="16" t="s">
        <v>174</v>
      </c>
      <c r="D305" s="2" t="s">
        <v>79</v>
      </c>
      <c r="E305">
        <v>13000</v>
      </c>
      <c r="F305" s="4">
        <f t="shared" si="4"/>
        <v>23.5635309044771</v>
      </c>
      <c r="G305">
        <v>551.7</v>
      </c>
      <c r="H305" s="2" t="s">
        <v>17</v>
      </c>
      <c r="I305" s="30" t="s">
        <v>113</v>
      </c>
      <c r="J305" t="s">
        <v>188</v>
      </c>
      <c r="K305" s="24" t="s">
        <v>189</v>
      </c>
      <c r="L305" t="s">
        <v>190</v>
      </c>
    </row>
    <row r="306" spans="1:12">
      <c r="A306" s="48">
        <v>46070</v>
      </c>
      <c r="B306" s="16" t="s">
        <v>370</v>
      </c>
      <c r="C306" s="16" t="s">
        <v>169</v>
      </c>
      <c r="D306" s="31" t="s">
        <v>79</v>
      </c>
      <c r="E306" s="41">
        <v>5000</v>
      </c>
      <c r="F306" s="4">
        <f t="shared" si="4"/>
        <v>9.06289650172195</v>
      </c>
      <c r="G306">
        <v>551.7</v>
      </c>
      <c r="H306" s="17" t="s">
        <v>16</v>
      </c>
      <c r="I306" s="16" t="s">
        <v>115</v>
      </c>
      <c r="J306" t="s">
        <v>188</v>
      </c>
      <c r="K306" s="24" t="s">
        <v>189</v>
      </c>
      <c r="L306" t="s">
        <v>190</v>
      </c>
    </row>
    <row r="307" spans="1:12">
      <c r="A307" s="48">
        <v>46070</v>
      </c>
      <c r="B307" s="16" t="s">
        <v>371</v>
      </c>
      <c r="C307" s="16" t="s">
        <v>174</v>
      </c>
      <c r="D307" s="31" t="s">
        <v>79</v>
      </c>
      <c r="E307" s="41">
        <v>5000</v>
      </c>
      <c r="F307" s="4">
        <f t="shared" si="4"/>
        <v>9.06289650172195</v>
      </c>
      <c r="G307">
        <v>551.7</v>
      </c>
      <c r="H307" s="17" t="s">
        <v>16</v>
      </c>
      <c r="I307" s="16" t="s">
        <v>115</v>
      </c>
      <c r="J307" t="s">
        <v>188</v>
      </c>
      <c r="K307" s="24" t="s">
        <v>189</v>
      </c>
      <c r="L307" t="s">
        <v>190</v>
      </c>
    </row>
    <row r="308" spans="1:12">
      <c r="A308" s="48">
        <v>46070</v>
      </c>
      <c r="B308" s="16" t="s">
        <v>372</v>
      </c>
      <c r="C308" s="16" t="s">
        <v>174</v>
      </c>
      <c r="D308" s="31" t="s">
        <v>79</v>
      </c>
      <c r="E308" s="41">
        <v>39000</v>
      </c>
      <c r="F308" s="4">
        <f t="shared" si="4"/>
        <v>70.6905927134312</v>
      </c>
      <c r="G308">
        <v>551.7</v>
      </c>
      <c r="H308" s="17" t="s">
        <v>16</v>
      </c>
      <c r="I308" s="16" t="s">
        <v>115</v>
      </c>
      <c r="J308" t="s">
        <v>188</v>
      </c>
      <c r="K308" s="24" t="s">
        <v>189</v>
      </c>
      <c r="L308" t="s">
        <v>190</v>
      </c>
    </row>
    <row r="309" spans="1:12">
      <c r="A309" s="48">
        <v>46070</v>
      </c>
      <c r="B309" s="16" t="s">
        <v>373</v>
      </c>
      <c r="C309" s="16" t="s">
        <v>169</v>
      </c>
      <c r="D309" s="31" t="s">
        <v>79</v>
      </c>
      <c r="E309" s="41">
        <v>2000</v>
      </c>
      <c r="F309" s="4">
        <f t="shared" si="4"/>
        <v>3.62515860068878</v>
      </c>
      <c r="G309">
        <v>551.7</v>
      </c>
      <c r="H309" s="17" t="s">
        <v>16</v>
      </c>
      <c r="I309" s="16" t="s">
        <v>115</v>
      </c>
      <c r="J309" t="s">
        <v>188</v>
      </c>
      <c r="K309" s="24" t="s">
        <v>189</v>
      </c>
      <c r="L309" t="s">
        <v>190</v>
      </c>
    </row>
    <row r="310" spans="1:12">
      <c r="A310" s="48">
        <v>46070</v>
      </c>
      <c r="B310" s="16" t="s">
        <v>374</v>
      </c>
      <c r="C310" s="16" t="s">
        <v>169</v>
      </c>
      <c r="D310" s="31" t="s">
        <v>79</v>
      </c>
      <c r="E310" s="41">
        <v>1000</v>
      </c>
      <c r="F310" s="4">
        <f t="shared" si="4"/>
        <v>1.81257930034439</v>
      </c>
      <c r="G310">
        <v>551.7</v>
      </c>
      <c r="H310" s="17" t="s">
        <v>16</v>
      </c>
      <c r="I310" s="16" t="s">
        <v>115</v>
      </c>
      <c r="J310" t="s">
        <v>188</v>
      </c>
      <c r="K310" s="24" t="s">
        <v>189</v>
      </c>
      <c r="L310" t="s">
        <v>190</v>
      </c>
    </row>
    <row r="311" spans="1:12">
      <c r="A311" s="48">
        <v>46070</v>
      </c>
      <c r="B311" s="16" t="s">
        <v>375</v>
      </c>
      <c r="C311" s="16" t="s">
        <v>169</v>
      </c>
      <c r="D311" s="31" t="s">
        <v>79</v>
      </c>
      <c r="E311" s="41">
        <v>500</v>
      </c>
      <c r="F311" s="4">
        <f t="shared" si="4"/>
        <v>0.906289650172195</v>
      </c>
      <c r="G311">
        <v>551.7</v>
      </c>
      <c r="H311" s="17" t="s">
        <v>16</v>
      </c>
      <c r="I311" s="16" t="s">
        <v>115</v>
      </c>
      <c r="J311" t="s">
        <v>188</v>
      </c>
      <c r="K311" s="24" t="s">
        <v>189</v>
      </c>
      <c r="L311" t="s">
        <v>190</v>
      </c>
    </row>
    <row r="312" spans="1:12">
      <c r="A312" s="48">
        <v>46070</v>
      </c>
      <c r="B312" s="16" t="s">
        <v>376</v>
      </c>
      <c r="C312" s="16" t="s">
        <v>169</v>
      </c>
      <c r="D312" s="31" t="s">
        <v>79</v>
      </c>
      <c r="E312" s="41">
        <v>500</v>
      </c>
      <c r="F312" s="4">
        <f t="shared" si="4"/>
        <v>0.906289650172195</v>
      </c>
      <c r="G312">
        <v>551.7</v>
      </c>
      <c r="H312" s="17" t="s">
        <v>16</v>
      </c>
      <c r="I312" s="16" t="s">
        <v>115</v>
      </c>
      <c r="J312" t="s">
        <v>188</v>
      </c>
      <c r="K312" s="24" t="s">
        <v>189</v>
      </c>
      <c r="L312" t="s">
        <v>190</v>
      </c>
    </row>
    <row r="313" spans="1:12">
      <c r="A313" s="43">
        <v>46070</v>
      </c>
      <c r="B313" s="44" t="s">
        <v>377</v>
      </c>
      <c r="C313" s="16" t="s">
        <v>169</v>
      </c>
      <c r="D313" s="45" t="s">
        <v>79</v>
      </c>
      <c r="E313" s="44">
        <v>7000</v>
      </c>
      <c r="F313" s="4">
        <f t="shared" si="4"/>
        <v>12.6880551024107</v>
      </c>
      <c r="G313">
        <v>551.7</v>
      </c>
      <c r="H313" s="36" t="s">
        <v>15</v>
      </c>
      <c r="I313" t="s">
        <v>114</v>
      </c>
      <c r="J313" t="s">
        <v>188</v>
      </c>
      <c r="K313" s="24" t="s">
        <v>189</v>
      </c>
      <c r="L313" t="s">
        <v>190</v>
      </c>
    </row>
    <row r="314" spans="1:12">
      <c r="A314" s="43">
        <v>46070</v>
      </c>
      <c r="B314" s="44" t="s">
        <v>378</v>
      </c>
      <c r="C314" s="44" t="s">
        <v>167</v>
      </c>
      <c r="D314" s="45" t="s">
        <v>79</v>
      </c>
      <c r="E314" s="44">
        <v>6000</v>
      </c>
      <c r="F314" s="4">
        <f t="shared" si="4"/>
        <v>10.8754758020663</v>
      </c>
      <c r="G314">
        <v>551.7</v>
      </c>
      <c r="H314" s="2" t="s">
        <v>15</v>
      </c>
      <c r="I314" t="s">
        <v>114</v>
      </c>
      <c r="J314" t="s">
        <v>188</v>
      </c>
      <c r="K314" s="24" t="s">
        <v>189</v>
      </c>
      <c r="L314" t="s">
        <v>190</v>
      </c>
    </row>
    <row r="315" spans="1:12">
      <c r="A315" s="43">
        <v>46070</v>
      </c>
      <c r="B315" s="44" t="s">
        <v>379</v>
      </c>
      <c r="C315" s="16" t="s">
        <v>169</v>
      </c>
      <c r="D315" s="45" t="s">
        <v>79</v>
      </c>
      <c r="E315" s="44">
        <v>2000</v>
      </c>
      <c r="F315" s="4">
        <f t="shared" si="4"/>
        <v>3.62515860068878</v>
      </c>
      <c r="G315">
        <v>551.7</v>
      </c>
      <c r="H315" s="36" t="s">
        <v>15</v>
      </c>
      <c r="I315" t="s">
        <v>114</v>
      </c>
      <c r="J315" t="s">
        <v>188</v>
      </c>
      <c r="K315" s="24" t="s">
        <v>189</v>
      </c>
      <c r="L315" t="s">
        <v>190</v>
      </c>
    </row>
    <row r="316" spans="1:12">
      <c r="A316" s="43">
        <v>46070</v>
      </c>
      <c r="B316" s="44" t="s">
        <v>380</v>
      </c>
      <c r="C316" s="16" t="s">
        <v>174</v>
      </c>
      <c r="D316" s="45" t="s">
        <v>79</v>
      </c>
      <c r="E316" s="56">
        <v>5000</v>
      </c>
      <c r="F316" s="4">
        <f t="shared" si="4"/>
        <v>9.06289650172195</v>
      </c>
      <c r="G316">
        <v>551.7</v>
      </c>
      <c r="H316" s="2" t="s">
        <v>15</v>
      </c>
      <c r="I316" t="s">
        <v>114</v>
      </c>
      <c r="J316" t="s">
        <v>188</v>
      </c>
      <c r="K316" s="24" t="s">
        <v>189</v>
      </c>
      <c r="L316" t="s">
        <v>190</v>
      </c>
    </row>
    <row r="317" spans="1:12">
      <c r="A317" s="43">
        <v>46070</v>
      </c>
      <c r="B317" s="44" t="s">
        <v>381</v>
      </c>
      <c r="C317" s="16" t="s">
        <v>174</v>
      </c>
      <c r="D317" s="45" t="s">
        <v>79</v>
      </c>
      <c r="E317" s="56">
        <v>13000</v>
      </c>
      <c r="F317" s="4">
        <f t="shared" si="4"/>
        <v>23.4107689537187</v>
      </c>
      <c r="G317">
        <v>555.3</v>
      </c>
      <c r="H317" s="36" t="s">
        <v>15</v>
      </c>
      <c r="I317" t="s">
        <v>114</v>
      </c>
      <c r="J317" t="s">
        <v>188</v>
      </c>
      <c r="K317" s="24" t="s">
        <v>189</v>
      </c>
      <c r="L317" t="s">
        <v>190</v>
      </c>
    </row>
    <row r="318" spans="1:12">
      <c r="A318" s="57">
        <v>46070</v>
      </c>
      <c r="B318" t="s">
        <v>382</v>
      </c>
      <c r="C318" s="16" t="s">
        <v>170</v>
      </c>
      <c r="D318" s="17" t="s">
        <v>10</v>
      </c>
      <c r="E318" s="15">
        <v>500000</v>
      </c>
      <c r="F318" s="4">
        <f t="shared" si="4"/>
        <v>900.414190527643</v>
      </c>
      <c r="G318">
        <v>555.3</v>
      </c>
      <c r="H318" s="17" t="s">
        <v>27</v>
      </c>
      <c r="I318" s="16" t="s">
        <v>383</v>
      </c>
      <c r="J318" t="s">
        <v>188</v>
      </c>
      <c r="K318" s="24" t="s">
        <v>633</v>
      </c>
      <c r="L318" t="s">
        <v>190</v>
      </c>
    </row>
    <row r="319" spans="1:12">
      <c r="A319" s="46">
        <v>46071</v>
      </c>
      <c r="B319" s="16" t="s">
        <v>384</v>
      </c>
      <c r="C319" s="16" t="s">
        <v>169</v>
      </c>
      <c r="D319" s="32" t="s">
        <v>79</v>
      </c>
      <c r="E319" s="58">
        <v>2000</v>
      </c>
      <c r="F319" s="4">
        <f t="shared" si="4"/>
        <v>3.62515860068878</v>
      </c>
      <c r="G319">
        <v>551.7</v>
      </c>
      <c r="H319" s="17" t="s">
        <v>11</v>
      </c>
      <c r="I319" s="16" t="s">
        <v>120</v>
      </c>
      <c r="J319" t="s">
        <v>188</v>
      </c>
      <c r="K319" s="24" t="s">
        <v>189</v>
      </c>
      <c r="L319" t="s">
        <v>190</v>
      </c>
    </row>
    <row r="320" spans="1:12">
      <c r="A320" s="46">
        <v>46071</v>
      </c>
      <c r="B320" s="16" t="s">
        <v>385</v>
      </c>
      <c r="C320" s="16" t="s">
        <v>169</v>
      </c>
      <c r="D320" s="32" t="s">
        <v>79</v>
      </c>
      <c r="E320" s="58">
        <v>5000</v>
      </c>
      <c r="F320" s="4">
        <f t="shared" si="4"/>
        <v>9.06289650172195</v>
      </c>
      <c r="G320">
        <v>551.7</v>
      </c>
      <c r="H320" s="17" t="s">
        <v>11</v>
      </c>
      <c r="I320" s="16" t="s">
        <v>120</v>
      </c>
      <c r="J320" t="s">
        <v>188</v>
      </c>
      <c r="K320" s="24" t="s">
        <v>189</v>
      </c>
      <c r="L320" t="s">
        <v>190</v>
      </c>
    </row>
    <row r="321" spans="1:12">
      <c r="A321" s="46">
        <v>46071</v>
      </c>
      <c r="B321" s="16" t="s">
        <v>386</v>
      </c>
      <c r="C321" s="16" t="s">
        <v>169</v>
      </c>
      <c r="D321" s="32" t="s">
        <v>79</v>
      </c>
      <c r="E321" s="47">
        <v>5000</v>
      </c>
      <c r="F321" s="4">
        <f t="shared" si="4"/>
        <v>9.00414190527643</v>
      </c>
      <c r="G321">
        <v>555.3</v>
      </c>
      <c r="H321" s="17" t="s">
        <v>11</v>
      </c>
      <c r="I321" s="16" t="s">
        <v>120</v>
      </c>
      <c r="J321" t="s">
        <v>188</v>
      </c>
      <c r="K321" s="24" t="s">
        <v>189</v>
      </c>
      <c r="L321" t="s">
        <v>190</v>
      </c>
    </row>
    <row r="322" spans="1:12">
      <c r="A322" s="46">
        <v>46071</v>
      </c>
      <c r="B322" s="16" t="s">
        <v>387</v>
      </c>
      <c r="C322" s="16" t="s">
        <v>169</v>
      </c>
      <c r="D322" s="32" t="s">
        <v>79</v>
      </c>
      <c r="E322" s="47">
        <v>8000</v>
      </c>
      <c r="F322" s="4">
        <f t="shared" ref="F322:F385" si="5">+E322/G322</f>
        <v>14.4066270484423</v>
      </c>
      <c r="G322">
        <v>555.3</v>
      </c>
      <c r="H322" s="17" t="s">
        <v>11</v>
      </c>
      <c r="I322" s="16" t="s">
        <v>111</v>
      </c>
      <c r="J322" t="s">
        <v>188</v>
      </c>
      <c r="K322" s="24" t="s">
        <v>189</v>
      </c>
      <c r="L322" t="s">
        <v>190</v>
      </c>
    </row>
    <row r="323" spans="1:12">
      <c r="A323" s="46">
        <v>46071</v>
      </c>
      <c r="B323" s="16" t="s">
        <v>388</v>
      </c>
      <c r="C323" s="16" t="s">
        <v>169</v>
      </c>
      <c r="D323" s="32" t="s">
        <v>79</v>
      </c>
      <c r="E323" s="47">
        <v>8000</v>
      </c>
      <c r="F323" s="4">
        <f t="shared" si="5"/>
        <v>14.4066270484423</v>
      </c>
      <c r="G323">
        <v>555.3</v>
      </c>
      <c r="H323" s="17" t="s">
        <v>11</v>
      </c>
      <c r="I323" s="16" t="s">
        <v>111</v>
      </c>
      <c r="J323" t="s">
        <v>188</v>
      </c>
      <c r="K323" s="24" t="s">
        <v>189</v>
      </c>
      <c r="L323" t="s">
        <v>190</v>
      </c>
    </row>
    <row r="324" spans="1:12">
      <c r="A324" s="26">
        <v>46071</v>
      </c>
      <c r="B324" s="19" t="s">
        <v>389</v>
      </c>
      <c r="C324" s="16" t="s">
        <v>169</v>
      </c>
      <c r="D324" s="27" t="s">
        <v>10</v>
      </c>
      <c r="E324">
        <v>1000</v>
      </c>
      <c r="F324" s="4">
        <f t="shared" si="5"/>
        <v>1.80082838105529</v>
      </c>
      <c r="G324">
        <v>555.3</v>
      </c>
      <c r="H324" s="2" t="s">
        <v>22</v>
      </c>
      <c r="I324" t="s">
        <v>123</v>
      </c>
      <c r="J324" t="s">
        <v>188</v>
      </c>
      <c r="K324" s="24" t="s">
        <v>633</v>
      </c>
      <c r="L324" t="s">
        <v>190</v>
      </c>
    </row>
    <row r="325" spans="1:12">
      <c r="A325" s="26">
        <v>46071</v>
      </c>
      <c r="B325" s="19" t="s">
        <v>390</v>
      </c>
      <c r="C325" s="16" t="s">
        <v>169</v>
      </c>
      <c r="D325" s="27" t="s">
        <v>10</v>
      </c>
      <c r="E325">
        <v>1000</v>
      </c>
      <c r="F325" s="4">
        <f t="shared" si="5"/>
        <v>1.80082838105529</v>
      </c>
      <c r="G325">
        <v>555.3</v>
      </c>
      <c r="H325" s="2" t="s">
        <v>22</v>
      </c>
      <c r="I325" t="s">
        <v>123</v>
      </c>
      <c r="J325" t="s">
        <v>188</v>
      </c>
      <c r="K325" s="24" t="s">
        <v>633</v>
      </c>
      <c r="L325" t="s">
        <v>190</v>
      </c>
    </row>
    <row r="326" spans="1:12">
      <c r="A326" s="26">
        <v>46071</v>
      </c>
      <c r="B326" s="19" t="s">
        <v>391</v>
      </c>
      <c r="C326" t="s">
        <v>173</v>
      </c>
      <c r="D326" s="27" t="s">
        <v>10</v>
      </c>
      <c r="E326">
        <v>500</v>
      </c>
      <c r="F326" s="4">
        <f t="shared" si="5"/>
        <v>0.900414190527643</v>
      </c>
      <c r="G326">
        <v>555.3</v>
      </c>
      <c r="H326" s="2" t="s">
        <v>22</v>
      </c>
      <c r="I326" t="s">
        <v>123</v>
      </c>
      <c r="J326" t="s">
        <v>188</v>
      </c>
      <c r="K326" s="24" t="s">
        <v>633</v>
      </c>
      <c r="L326" t="s">
        <v>190</v>
      </c>
    </row>
    <row r="327" spans="1:12">
      <c r="A327" s="26">
        <v>46071</v>
      </c>
      <c r="B327" s="19" t="s">
        <v>392</v>
      </c>
      <c r="C327" t="s">
        <v>173</v>
      </c>
      <c r="D327" s="27" t="s">
        <v>10</v>
      </c>
      <c r="E327">
        <v>500</v>
      </c>
      <c r="F327" s="4">
        <f t="shared" si="5"/>
        <v>0.900414190527643</v>
      </c>
      <c r="G327">
        <v>555.3</v>
      </c>
      <c r="H327" s="2" t="s">
        <v>22</v>
      </c>
      <c r="I327" t="s">
        <v>123</v>
      </c>
      <c r="J327" t="s">
        <v>188</v>
      </c>
      <c r="K327" s="24" t="s">
        <v>633</v>
      </c>
      <c r="L327" t="s">
        <v>190</v>
      </c>
    </row>
    <row r="328" spans="1:12">
      <c r="A328" s="26">
        <v>46071</v>
      </c>
      <c r="B328" s="19" t="s">
        <v>393</v>
      </c>
      <c r="C328" t="s">
        <v>173</v>
      </c>
      <c r="D328" s="27" t="s">
        <v>10</v>
      </c>
      <c r="E328">
        <v>500</v>
      </c>
      <c r="F328" s="4">
        <f t="shared" si="5"/>
        <v>0.900414190527643</v>
      </c>
      <c r="G328">
        <v>555.3</v>
      </c>
      <c r="H328" s="2" t="s">
        <v>22</v>
      </c>
      <c r="I328" t="s">
        <v>123</v>
      </c>
      <c r="J328" t="s">
        <v>188</v>
      </c>
      <c r="K328" s="24" t="s">
        <v>633</v>
      </c>
      <c r="L328" t="s">
        <v>190</v>
      </c>
    </row>
    <row r="329" spans="1:12">
      <c r="A329" s="26">
        <v>46071</v>
      </c>
      <c r="B329" s="19" t="s">
        <v>394</v>
      </c>
      <c r="C329" t="s">
        <v>173</v>
      </c>
      <c r="D329" s="27" t="s">
        <v>10</v>
      </c>
      <c r="E329">
        <v>500</v>
      </c>
      <c r="F329" s="4">
        <f t="shared" si="5"/>
        <v>0.900414190527643</v>
      </c>
      <c r="G329">
        <v>555.3</v>
      </c>
      <c r="H329" s="2" t="s">
        <v>22</v>
      </c>
      <c r="I329" t="s">
        <v>123</v>
      </c>
      <c r="J329" t="s">
        <v>188</v>
      </c>
      <c r="K329" s="24" t="s">
        <v>633</v>
      </c>
      <c r="L329" t="s">
        <v>190</v>
      </c>
    </row>
    <row r="330" spans="1:12">
      <c r="A330" s="26">
        <v>46071</v>
      </c>
      <c r="B330" t="s">
        <v>395</v>
      </c>
      <c r="C330" s="16" t="s">
        <v>174</v>
      </c>
      <c r="D330" s="2" t="s">
        <v>79</v>
      </c>
      <c r="E330">
        <v>5000</v>
      </c>
      <c r="F330" s="4">
        <f t="shared" si="5"/>
        <v>9.00414190527643</v>
      </c>
      <c r="G330">
        <v>555.3</v>
      </c>
      <c r="H330" s="2" t="s">
        <v>17</v>
      </c>
      <c r="I330" s="30" t="s">
        <v>113</v>
      </c>
      <c r="J330" t="s">
        <v>188</v>
      </c>
      <c r="K330" s="24" t="s">
        <v>189</v>
      </c>
      <c r="L330" t="s">
        <v>190</v>
      </c>
    </row>
    <row r="331" spans="1:12">
      <c r="A331" s="26">
        <v>46071</v>
      </c>
      <c r="B331" t="s">
        <v>396</v>
      </c>
      <c r="C331" s="16" t="s">
        <v>169</v>
      </c>
      <c r="D331" s="2" t="s">
        <v>79</v>
      </c>
      <c r="E331">
        <v>500</v>
      </c>
      <c r="F331" s="4">
        <f t="shared" si="5"/>
        <v>0.900414190527643</v>
      </c>
      <c r="G331">
        <v>555.3</v>
      </c>
      <c r="H331" s="2" t="s">
        <v>17</v>
      </c>
      <c r="I331" s="30" t="s">
        <v>113</v>
      </c>
      <c r="J331" t="s">
        <v>188</v>
      </c>
      <c r="K331" s="24" t="s">
        <v>189</v>
      </c>
      <c r="L331" t="s">
        <v>190</v>
      </c>
    </row>
    <row r="332" spans="1:12">
      <c r="A332" s="26">
        <v>46071</v>
      </c>
      <c r="B332" t="s">
        <v>397</v>
      </c>
      <c r="C332" s="16" t="s">
        <v>169</v>
      </c>
      <c r="D332" s="2" t="s">
        <v>79</v>
      </c>
      <c r="E332">
        <v>1000</v>
      </c>
      <c r="F332" s="4">
        <f t="shared" si="5"/>
        <v>1.80082838105529</v>
      </c>
      <c r="G332">
        <v>555.3</v>
      </c>
      <c r="H332" s="2" t="s">
        <v>17</v>
      </c>
      <c r="I332" s="30" t="s">
        <v>113</v>
      </c>
      <c r="J332" t="s">
        <v>188</v>
      </c>
      <c r="K332" s="24" t="s">
        <v>189</v>
      </c>
      <c r="L332" t="s">
        <v>190</v>
      </c>
    </row>
    <row r="333" spans="1:12">
      <c r="A333" s="26">
        <v>46071</v>
      </c>
      <c r="B333" t="s">
        <v>398</v>
      </c>
      <c r="C333" s="16" t="s">
        <v>169</v>
      </c>
      <c r="D333" s="2" t="s">
        <v>79</v>
      </c>
      <c r="E333">
        <v>500</v>
      </c>
      <c r="F333" s="4">
        <f t="shared" si="5"/>
        <v>0.900414190527643</v>
      </c>
      <c r="G333">
        <v>555.3</v>
      </c>
      <c r="H333" s="2" t="s">
        <v>17</v>
      </c>
      <c r="I333" s="30" t="s">
        <v>113</v>
      </c>
      <c r="J333" t="s">
        <v>188</v>
      </c>
      <c r="K333" s="24" t="s">
        <v>189</v>
      </c>
      <c r="L333" t="s">
        <v>190</v>
      </c>
    </row>
    <row r="334" spans="1:12">
      <c r="A334" s="26">
        <v>46071</v>
      </c>
      <c r="B334" t="s">
        <v>399</v>
      </c>
      <c r="C334" s="16" t="s">
        <v>169</v>
      </c>
      <c r="D334" s="2" t="s">
        <v>79</v>
      </c>
      <c r="E334">
        <v>400</v>
      </c>
      <c r="F334" s="4">
        <f t="shared" si="5"/>
        <v>0.720331352422114</v>
      </c>
      <c r="G334">
        <v>555.3</v>
      </c>
      <c r="H334" s="2" t="s">
        <v>17</v>
      </c>
      <c r="I334" s="30" t="s">
        <v>113</v>
      </c>
      <c r="J334" t="s">
        <v>188</v>
      </c>
      <c r="K334" s="24" t="s">
        <v>189</v>
      </c>
      <c r="L334" t="s">
        <v>190</v>
      </c>
    </row>
    <row r="335" spans="1:12">
      <c r="A335" s="26">
        <v>46071</v>
      </c>
      <c r="B335" t="s">
        <v>400</v>
      </c>
      <c r="C335" s="16" t="s">
        <v>169</v>
      </c>
      <c r="D335" s="2" t="s">
        <v>79</v>
      </c>
      <c r="E335">
        <v>1000</v>
      </c>
      <c r="F335" s="4">
        <f t="shared" si="5"/>
        <v>1.80082838105529</v>
      </c>
      <c r="G335">
        <v>555.3</v>
      </c>
      <c r="H335" s="2" t="s">
        <v>17</v>
      </c>
      <c r="I335" s="30" t="s">
        <v>113</v>
      </c>
      <c r="J335" t="s">
        <v>188</v>
      </c>
      <c r="K335" s="24" t="s">
        <v>189</v>
      </c>
      <c r="L335" t="s">
        <v>190</v>
      </c>
    </row>
    <row r="336" spans="1:12">
      <c r="A336" s="26">
        <v>46071</v>
      </c>
      <c r="B336" t="s">
        <v>367</v>
      </c>
      <c r="C336" s="16" t="s">
        <v>169</v>
      </c>
      <c r="D336" s="2" t="s">
        <v>79</v>
      </c>
      <c r="E336">
        <v>400</v>
      </c>
      <c r="F336" s="4">
        <f t="shared" si="5"/>
        <v>0.720331352422114</v>
      </c>
      <c r="G336">
        <v>555.3</v>
      </c>
      <c r="H336" s="2" t="s">
        <v>17</v>
      </c>
      <c r="I336" s="30" t="s">
        <v>113</v>
      </c>
      <c r="J336" t="s">
        <v>188</v>
      </c>
      <c r="K336" s="24" t="s">
        <v>189</v>
      </c>
      <c r="L336" t="s">
        <v>190</v>
      </c>
    </row>
    <row r="337" spans="1:12">
      <c r="A337" s="26">
        <v>46071</v>
      </c>
      <c r="B337" t="s">
        <v>368</v>
      </c>
      <c r="C337" s="16" t="s">
        <v>169</v>
      </c>
      <c r="D337" s="2" t="s">
        <v>79</v>
      </c>
      <c r="E337">
        <v>300</v>
      </c>
      <c r="F337" s="4">
        <f t="shared" si="5"/>
        <v>0.540248514316586</v>
      </c>
      <c r="G337">
        <v>555.3</v>
      </c>
      <c r="H337" s="2" t="s">
        <v>17</v>
      </c>
      <c r="I337" s="30" t="s">
        <v>113</v>
      </c>
      <c r="J337" t="s">
        <v>188</v>
      </c>
      <c r="K337" s="24" t="s">
        <v>189</v>
      </c>
      <c r="L337" t="s">
        <v>190</v>
      </c>
    </row>
    <row r="338" spans="1:12">
      <c r="A338" s="26">
        <v>46071</v>
      </c>
      <c r="B338" t="s">
        <v>369</v>
      </c>
      <c r="C338" s="16" t="s">
        <v>169</v>
      </c>
      <c r="D338" s="2" t="s">
        <v>79</v>
      </c>
      <c r="E338">
        <v>300</v>
      </c>
      <c r="F338" s="4">
        <f t="shared" si="5"/>
        <v>0.540248514316586</v>
      </c>
      <c r="G338">
        <v>555.3</v>
      </c>
      <c r="H338" s="2" t="s">
        <v>17</v>
      </c>
      <c r="I338" s="30" t="s">
        <v>113</v>
      </c>
      <c r="J338" t="s">
        <v>188</v>
      </c>
      <c r="K338" s="24" t="s">
        <v>189</v>
      </c>
      <c r="L338" t="s">
        <v>190</v>
      </c>
    </row>
    <row r="339" spans="1:12">
      <c r="A339" s="26">
        <v>46071</v>
      </c>
      <c r="B339" t="s">
        <v>395</v>
      </c>
      <c r="C339" s="16" t="s">
        <v>174</v>
      </c>
      <c r="D339" s="2" t="s">
        <v>79</v>
      </c>
      <c r="E339">
        <v>5000</v>
      </c>
      <c r="F339" s="4">
        <f t="shared" si="5"/>
        <v>9.00414190527643</v>
      </c>
      <c r="G339">
        <v>555.3</v>
      </c>
      <c r="H339" s="2" t="s">
        <v>17</v>
      </c>
      <c r="I339" s="30" t="s">
        <v>113</v>
      </c>
      <c r="J339" t="s">
        <v>188</v>
      </c>
      <c r="K339" s="24" t="s">
        <v>189</v>
      </c>
      <c r="L339" t="s">
        <v>190</v>
      </c>
    </row>
    <row r="340" spans="1:12">
      <c r="A340" s="26">
        <v>46071</v>
      </c>
      <c r="B340" t="s">
        <v>401</v>
      </c>
      <c r="C340" t="s">
        <v>175</v>
      </c>
      <c r="D340" s="2" t="s">
        <v>79</v>
      </c>
      <c r="E340">
        <v>3000</v>
      </c>
      <c r="F340" s="4">
        <f t="shared" si="5"/>
        <v>5.40248514316586</v>
      </c>
      <c r="G340">
        <v>555.3</v>
      </c>
      <c r="H340" s="2" t="s">
        <v>17</v>
      </c>
      <c r="I340" s="30" t="s">
        <v>113</v>
      </c>
      <c r="J340" t="s">
        <v>188</v>
      </c>
      <c r="K340" s="24" t="s">
        <v>189</v>
      </c>
      <c r="L340" t="s">
        <v>190</v>
      </c>
    </row>
    <row r="341" spans="1:12">
      <c r="A341" s="48">
        <v>46071</v>
      </c>
      <c r="B341" s="16" t="s">
        <v>402</v>
      </c>
      <c r="C341" s="16" t="s">
        <v>169</v>
      </c>
      <c r="D341" s="31" t="s">
        <v>79</v>
      </c>
      <c r="E341" s="41">
        <v>500</v>
      </c>
      <c r="F341" s="4">
        <f t="shared" si="5"/>
        <v>0.900414190527643</v>
      </c>
      <c r="G341">
        <v>555.3</v>
      </c>
      <c r="H341" s="17" t="s">
        <v>16</v>
      </c>
      <c r="I341" s="16" t="s">
        <v>115</v>
      </c>
      <c r="J341" t="s">
        <v>188</v>
      </c>
      <c r="K341" s="24" t="s">
        <v>189</v>
      </c>
      <c r="L341" t="s">
        <v>190</v>
      </c>
    </row>
    <row r="342" spans="1:12">
      <c r="A342" s="48">
        <v>46071</v>
      </c>
      <c r="B342" s="16" t="s">
        <v>403</v>
      </c>
      <c r="C342" s="16" t="s">
        <v>169</v>
      </c>
      <c r="D342" s="31" t="s">
        <v>79</v>
      </c>
      <c r="E342" s="41">
        <v>5000</v>
      </c>
      <c r="F342" s="4">
        <f t="shared" si="5"/>
        <v>9.00414190527643</v>
      </c>
      <c r="G342">
        <v>555.3</v>
      </c>
      <c r="H342" s="17" t="s">
        <v>16</v>
      </c>
      <c r="I342" s="16" t="s">
        <v>115</v>
      </c>
      <c r="J342" t="s">
        <v>188</v>
      </c>
      <c r="K342" s="24" t="s">
        <v>189</v>
      </c>
      <c r="L342" t="s">
        <v>190</v>
      </c>
    </row>
    <row r="343" spans="1:12">
      <c r="A343" s="48">
        <v>46071</v>
      </c>
      <c r="B343" s="16" t="s">
        <v>404</v>
      </c>
      <c r="C343" s="16" t="s">
        <v>169</v>
      </c>
      <c r="D343" s="31" t="s">
        <v>79</v>
      </c>
      <c r="E343" s="16">
        <v>5000</v>
      </c>
      <c r="F343" s="4">
        <f t="shared" si="5"/>
        <v>9.00414190527643</v>
      </c>
      <c r="G343">
        <v>555.3</v>
      </c>
      <c r="H343" s="17" t="s">
        <v>16</v>
      </c>
      <c r="I343" s="16" t="s">
        <v>115</v>
      </c>
      <c r="J343" t="s">
        <v>188</v>
      </c>
      <c r="K343" s="24" t="s">
        <v>189</v>
      </c>
      <c r="L343" t="s">
        <v>190</v>
      </c>
    </row>
    <row r="344" spans="1:12">
      <c r="A344" s="48">
        <v>46071</v>
      </c>
      <c r="B344" s="16" t="s">
        <v>405</v>
      </c>
      <c r="C344" s="16" t="s">
        <v>169</v>
      </c>
      <c r="D344" s="31" t="s">
        <v>79</v>
      </c>
      <c r="E344" s="16">
        <v>500</v>
      </c>
      <c r="F344" s="4">
        <f t="shared" si="5"/>
        <v>0.900414190527643</v>
      </c>
      <c r="G344">
        <v>555.3</v>
      </c>
      <c r="H344" s="17" t="s">
        <v>16</v>
      </c>
      <c r="I344" s="16" t="s">
        <v>115</v>
      </c>
      <c r="J344" t="s">
        <v>188</v>
      </c>
      <c r="K344" s="24" t="s">
        <v>189</v>
      </c>
      <c r="L344" t="s">
        <v>190</v>
      </c>
    </row>
    <row r="345" spans="1:12">
      <c r="A345" s="48">
        <v>46071</v>
      </c>
      <c r="B345" s="16" t="s">
        <v>371</v>
      </c>
      <c r="C345" s="16" t="s">
        <v>174</v>
      </c>
      <c r="D345" s="31" t="s">
        <v>79</v>
      </c>
      <c r="E345" s="16">
        <v>5000</v>
      </c>
      <c r="F345" s="4">
        <f t="shared" si="5"/>
        <v>9.00414190527643</v>
      </c>
      <c r="G345">
        <v>555.3</v>
      </c>
      <c r="H345" s="17" t="s">
        <v>16</v>
      </c>
      <c r="I345" s="16" t="s">
        <v>115</v>
      </c>
      <c r="J345" t="s">
        <v>188</v>
      </c>
      <c r="K345" s="24" t="s">
        <v>189</v>
      </c>
      <c r="L345" t="s">
        <v>190</v>
      </c>
    </row>
    <row r="346" spans="1:12">
      <c r="A346" s="48">
        <v>46071</v>
      </c>
      <c r="B346" s="16" t="s">
        <v>406</v>
      </c>
      <c r="C346" s="16" t="s">
        <v>169</v>
      </c>
      <c r="D346" s="31" t="s">
        <v>79</v>
      </c>
      <c r="E346" s="16">
        <v>500</v>
      </c>
      <c r="F346" s="4">
        <f t="shared" si="5"/>
        <v>0.900414190527643</v>
      </c>
      <c r="G346">
        <v>555.3</v>
      </c>
      <c r="H346" s="17" t="s">
        <v>16</v>
      </c>
      <c r="I346" s="16" t="s">
        <v>115</v>
      </c>
      <c r="J346" t="s">
        <v>188</v>
      </c>
      <c r="K346" s="24" t="s">
        <v>189</v>
      </c>
      <c r="L346" t="s">
        <v>190</v>
      </c>
    </row>
    <row r="347" spans="1:12">
      <c r="A347" s="48">
        <v>46071</v>
      </c>
      <c r="B347" s="16" t="s">
        <v>407</v>
      </c>
      <c r="C347" s="16" t="s">
        <v>169</v>
      </c>
      <c r="D347" s="31" t="s">
        <v>79</v>
      </c>
      <c r="E347" s="16">
        <v>500</v>
      </c>
      <c r="F347" s="4">
        <f t="shared" si="5"/>
        <v>0.900414190527643</v>
      </c>
      <c r="G347">
        <v>555.3</v>
      </c>
      <c r="H347" s="17" t="s">
        <v>16</v>
      </c>
      <c r="I347" s="16" t="s">
        <v>115</v>
      </c>
      <c r="J347" t="s">
        <v>188</v>
      </c>
      <c r="K347" s="24" t="s">
        <v>189</v>
      </c>
      <c r="L347" t="s">
        <v>190</v>
      </c>
    </row>
    <row r="348" spans="1:12">
      <c r="A348" s="48">
        <v>46071</v>
      </c>
      <c r="B348" s="16" t="s">
        <v>376</v>
      </c>
      <c r="C348" s="16" t="s">
        <v>169</v>
      </c>
      <c r="D348" s="31" t="s">
        <v>79</v>
      </c>
      <c r="E348" s="16">
        <v>500</v>
      </c>
      <c r="F348" s="4">
        <f t="shared" si="5"/>
        <v>0.900414190527643</v>
      </c>
      <c r="G348">
        <v>555.3</v>
      </c>
      <c r="H348" s="17" t="s">
        <v>16</v>
      </c>
      <c r="I348" s="16" t="s">
        <v>115</v>
      </c>
      <c r="J348" t="s">
        <v>188</v>
      </c>
      <c r="K348" s="24" t="s">
        <v>189</v>
      </c>
      <c r="L348" t="s">
        <v>190</v>
      </c>
    </row>
    <row r="349" spans="1:12">
      <c r="A349" s="43">
        <v>46071</v>
      </c>
      <c r="B349" s="44" t="s">
        <v>381</v>
      </c>
      <c r="C349" s="16" t="s">
        <v>174</v>
      </c>
      <c r="D349" s="45" t="s">
        <v>79</v>
      </c>
      <c r="E349" s="44">
        <v>13000</v>
      </c>
      <c r="F349" s="4">
        <f t="shared" si="5"/>
        <v>23.4107689537187</v>
      </c>
      <c r="G349">
        <v>555.3</v>
      </c>
      <c r="H349" s="2" t="s">
        <v>15</v>
      </c>
      <c r="I349" t="s">
        <v>114</v>
      </c>
      <c r="J349" t="s">
        <v>188</v>
      </c>
      <c r="K349" s="24" t="s">
        <v>189</v>
      </c>
      <c r="L349" t="s">
        <v>190</v>
      </c>
    </row>
    <row r="350" spans="1:12">
      <c r="A350" s="43">
        <v>46071</v>
      </c>
      <c r="B350" s="44" t="s">
        <v>408</v>
      </c>
      <c r="C350" s="44" t="s">
        <v>175</v>
      </c>
      <c r="D350" s="45" t="s">
        <v>79</v>
      </c>
      <c r="E350" s="44">
        <v>6000</v>
      </c>
      <c r="F350" s="4">
        <f t="shared" si="5"/>
        <v>10.8049702863317</v>
      </c>
      <c r="G350">
        <v>555.3</v>
      </c>
      <c r="H350" s="36" t="s">
        <v>15</v>
      </c>
      <c r="I350" t="s">
        <v>114</v>
      </c>
      <c r="J350" t="s">
        <v>188</v>
      </c>
      <c r="K350" s="24" t="s">
        <v>189</v>
      </c>
      <c r="L350" t="s">
        <v>190</v>
      </c>
    </row>
    <row r="351" spans="1:12">
      <c r="A351" s="43">
        <v>46071</v>
      </c>
      <c r="B351" s="44" t="s">
        <v>409</v>
      </c>
      <c r="C351" s="16" t="s">
        <v>169</v>
      </c>
      <c r="D351" s="45" t="s">
        <v>79</v>
      </c>
      <c r="E351" s="44">
        <v>10000</v>
      </c>
      <c r="F351" s="4">
        <f t="shared" si="5"/>
        <v>18.0082838105529</v>
      </c>
      <c r="G351">
        <v>555.3</v>
      </c>
      <c r="H351" s="2" t="s">
        <v>15</v>
      </c>
      <c r="I351" t="s">
        <v>114</v>
      </c>
      <c r="J351" t="s">
        <v>188</v>
      </c>
      <c r="K351" s="24" t="s">
        <v>189</v>
      </c>
      <c r="L351" t="s">
        <v>190</v>
      </c>
    </row>
    <row r="352" spans="1:12">
      <c r="A352" s="43">
        <v>46071</v>
      </c>
      <c r="B352" s="44" t="s">
        <v>410</v>
      </c>
      <c r="C352" s="16" t="s">
        <v>174</v>
      </c>
      <c r="D352" s="45" t="s">
        <v>79</v>
      </c>
      <c r="E352" s="44">
        <v>5000</v>
      </c>
      <c r="F352" s="4">
        <f t="shared" si="5"/>
        <v>9.00414190527643</v>
      </c>
      <c r="G352">
        <v>555.3</v>
      </c>
      <c r="H352" s="36" t="s">
        <v>15</v>
      </c>
      <c r="I352" t="s">
        <v>114</v>
      </c>
      <c r="J352" t="s">
        <v>188</v>
      </c>
      <c r="K352" s="24" t="s">
        <v>189</v>
      </c>
      <c r="L352" t="s">
        <v>190</v>
      </c>
    </row>
    <row r="353" spans="1:12">
      <c r="A353" s="43">
        <v>46071</v>
      </c>
      <c r="B353" s="44" t="s">
        <v>411</v>
      </c>
      <c r="C353" s="16" t="s">
        <v>169</v>
      </c>
      <c r="D353" s="45" t="s">
        <v>79</v>
      </c>
      <c r="E353" s="44">
        <v>2000</v>
      </c>
      <c r="F353" s="4">
        <f t="shared" si="5"/>
        <v>3.60165676211057</v>
      </c>
      <c r="G353">
        <v>555.3</v>
      </c>
      <c r="H353" s="2" t="s">
        <v>15</v>
      </c>
      <c r="I353" t="s">
        <v>114</v>
      </c>
      <c r="J353" t="s">
        <v>188</v>
      </c>
      <c r="K353" s="24" t="s">
        <v>189</v>
      </c>
      <c r="L353" t="s">
        <v>190</v>
      </c>
    </row>
    <row r="354" spans="1:12">
      <c r="A354" s="46">
        <v>46072</v>
      </c>
      <c r="B354" s="16" t="s">
        <v>412</v>
      </c>
      <c r="C354" s="16" t="s">
        <v>169</v>
      </c>
      <c r="D354" s="32" t="s">
        <v>79</v>
      </c>
      <c r="E354" s="47">
        <v>5000</v>
      </c>
      <c r="F354" s="4">
        <f t="shared" si="5"/>
        <v>9.00414190527643</v>
      </c>
      <c r="G354">
        <v>555.3</v>
      </c>
      <c r="H354" s="17" t="s">
        <v>11</v>
      </c>
      <c r="I354" s="16" t="s">
        <v>111</v>
      </c>
      <c r="J354" t="s">
        <v>188</v>
      </c>
      <c r="K354" s="24" t="s">
        <v>189</v>
      </c>
      <c r="L354" t="s">
        <v>190</v>
      </c>
    </row>
    <row r="355" spans="1:12">
      <c r="A355" s="48">
        <v>46072</v>
      </c>
      <c r="B355" s="16" t="s">
        <v>413</v>
      </c>
      <c r="C355" s="16" t="s">
        <v>167</v>
      </c>
      <c r="D355" s="32" t="s">
        <v>79</v>
      </c>
      <c r="E355" s="47">
        <v>2000</v>
      </c>
      <c r="F355" s="4">
        <f t="shared" si="5"/>
        <v>3.60165676211057</v>
      </c>
      <c r="G355">
        <v>555.3</v>
      </c>
      <c r="H355" s="17" t="s">
        <v>11</v>
      </c>
      <c r="I355" s="16" t="s">
        <v>111</v>
      </c>
      <c r="J355" t="s">
        <v>188</v>
      </c>
      <c r="K355" s="24" t="s">
        <v>189</v>
      </c>
      <c r="L355" t="s">
        <v>190</v>
      </c>
    </row>
    <row r="356" spans="1:12">
      <c r="A356" s="46">
        <v>46072</v>
      </c>
      <c r="B356" s="16" t="s">
        <v>414</v>
      </c>
      <c r="C356" s="16" t="s">
        <v>174</v>
      </c>
      <c r="D356" s="32" t="s">
        <v>79</v>
      </c>
      <c r="E356" s="47">
        <v>5000</v>
      </c>
      <c r="F356" s="4">
        <f t="shared" si="5"/>
        <v>9.00414190527643</v>
      </c>
      <c r="G356">
        <v>555.3</v>
      </c>
      <c r="H356" s="17" t="s">
        <v>11</v>
      </c>
      <c r="I356" s="16" t="s">
        <v>111</v>
      </c>
      <c r="J356" t="s">
        <v>188</v>
      </c>
      <c r="K356" s="24" t="s">
        <v>189</v>
      </c>
      <c r="L356" t="s">
        <v>190</v>
      </c>
    </row>
    <row r="357" spans="1:12">
      <c r="A357" s="48">
        <v>46072</v>
      </c>
      <c r="B357" s="16" t="s">
        <v>415</v>
      </c>
      <c r="C357" s="16" t="s">
        <v>169</v>
      </c>
      <c r="D357" s="32" t="s">
        <v>79</v>
      </c>
      <c r="E357" s="47">
        <v>500</v>
      </c>
      <c r="F357" s="4">
        <f t="shared" si="5"/>
        <v>0.900414190527643</v>
      </c>
      <c r="G357">
        <v>555.3</v>
      </c>
      <c r="H357" s="17" t="s">
        <v>11</v>
      </c>
      <c r="I357" s="16" t="s">
        <v>111</v>
      </c>
      <c r="J357" t="s">
        <v>188</v>
      </c>
      <c r="K357" s="24" t="s">
        <v>189</v>
      </c>
      <c r="L357" t="s">
        <v>190</v>
      </c>
    </row>
    <row r="358" spans="1:12">
      <c r="A358" s="46">
        <v>46072</v>
      </c>
      <c r="B358" s="16" t="s">
        <v>416</v>
      </c>
      <c r="C358" s="16" t="s">
        <v>175</v>
      </c>
      <c r="D358" s="32" t="s">
        <v>79</v>
      </c>
      <c r="E358" s="47">
        <v>2000</v>
      </c>
      <c r="F358" s="4">
        <f t="shared" si="5"/>
        <v>3.60165676211057</v>
      </c>
      <c r="G358">
        <v>555.3</v>
      </c>
      <c r="H358" s="17" t="s">
        <v>11</v>
      </c>
      <c r="I358" s="16" t="s">
        <v>111</v>
      </c>
      <c r="J358" t="s">
        <v>188</v>
      </c>
      <c r="K358" s="24" t="s">
        <v>189</v>
      </c>
      <c r="L358" t="s">
        <v>190</v>
      </c>
    </row>
    <row r="359" spans="1:12">
      <c r="A359" s="48">
        <v>46072</v>
      </c>
      <c r="B359" s="59" t="s">
        <v>417</v>
      </c>
      <c r="C359" s="16" t="s">
        <v>169</v>
      </c>
      <c r="D359" s="32" t="s">
        <v>79</v>
      </c>
      <c r="E359" s="47">
        <v>500</v>
      </c>
      <c r="F359" s="4">
        <f t="shared" si="5"/>
        <v>0.900414190527643</v>
      </c>
      <c r="G359">
        <v>555.3</v>
      </c>
      <c r="H359" s="17" t="s">
        <v>11</v>
      </c>
      <c r="I359" s="16" t="s">
        <v>111</v>
      </c>
      <c r="J359" t="s">
        <v>188</v>
      </c>
      <c r="K359" s="24" t="s">
        <v>189</v>
      </c>
      <c r="L359" t="s">
        <v>190</v>
      </c>
    </row>
    <row r="360" spans="1:12">
      <c r="A360" s="46">
        <v>46072</v>
      </c>
      <c r="B360" s="16" t="s">
        <v>418</v>
      </c>
      <c r="C360" s="16" t="s">
        <v>167</v>
      </c>
      <c r="D360" s="32" t="s">
        <v>79</v>
      </c>
      <c r="E360" s="47">
        <v>2000</v>
      </c>
      <c r="F360" s="4">
        <f t="shared" si="5"/>
        <v>3.60165676211057</v>
      </c>
      <c r="G360">
        <v>555.3</v>
      </c>
      <c r="H360" s="17" t="s">
        <v>11</v>
      </c>
      <c r="I360" s="16" t="s">
        <v>111</v>
      </c>
      <c r="J360" t="s">
        <v>188</v>
      </c>
      <c r="K360" s="24" t="s">
        <v>189</v>
      </c>
      <c r="L360" t="s">
        <v>190</v>
      </c>
    </row>
    <row r="361" spans="1:12">
      <c r="A361" s="48">
        <v>46072</v>
      </c>
      <c r="B361" s="16" t="s">
        <v>419</v>
      </c>
      <c r="C361" s="16" t="s">
        <v>169</v>
      </c>
      <c r="D361" s="32" t="s">
        <v>79</v>
      </c>
      <c r="E361" s="47">
        <v>5000</v>
      </c>
      <c r="F361" s="4">
        <f t="shared" si="5"/>
        <v>9.00414190527643</v>
      </c>
      <c r="G361">
        <v>555.3</v>
      </c>
      <c r="H361" s="17" t="s">
        <v>11</v>
      </c>
      <c r="I361" s="16" t="s">
        <v>111</v>
      </c>
      <c r="J361" t="s">
        <v>188</v>
      </c>
      <c r="K361" s="24" t="s">
        <v>189</v>
      </c>
      <c r="L361" t="s">
        <v>190</v>
      </c>
    </row>
    <row r="362" spans="1:12">
      <c r="A362" s="26">
        <v>46072</v>
      </c>
      <c r="B362" t="s">
        <v>420</v>
      </c>
      <c r="C362" s="16" t="s">
        <v>169</v>
      </c>
      <c r="D362" s="2" t="s">
        <v>19</v>
      </c>
      <c r="E362">
        <v>4000</v>
      </c>
      <c r="F362" s="4">
        <f t="shared" si="5"/>
        <v>7.20331352422114</v>
      </c>
      <c r="G362">
        <v>555.3</v>
      </c>
      <c r="H362" s="2" t="s">
        <v>18</v>
      </c>
      <c r="I362" t="s">
        <v>121</v>
      </c>
      <c r="J362" t="s">
        <v>188</v>
      </c>
      <c r="K362" s="24" t="s">
        <v>633</v>
      </c>
      <c r="L362" t="s">
        <v>190</v>
      </c>
    </row>
    <row r="363" spans="1:12">
      <c r="A363" s="26">
        <v>46072</v>
      </c>
      <c r="B363" t="s">
        <v>421</v>
      </c>
      <c r="C363" s="16" t="s">
        <v>174</v>
      </c>
      <c r="D363" s="2" t="s">
        <v>19</v>
      </c>
      <c r="E363">
        <v>4000</v>
      </c>
      <c r="F363" s="4">
        <f t="shared" si="5"/>
        <v>7.20331352422114</v>
      </c>
      <c r="G363">
        <v>555.3</v>
      </c>
      <c r="H363" s="2" t="s">
        <v>18</v>
      </c>
      <c r="I363" t="s">
        <v>121</v>
      </c>
      <c r="J363" t="s">
        <v>188</v>
      </c>
      <c r="K363" s="24" t="s">
        <v>633</v>
      </c>
      <c r="L363" t="s">
        <v>190</v>
      </c>
    </row>
    <row r="364" spans="1:12">
      <c r="A364" s="26">
        <v>46072</v>
      </c>
      <c r="B364" t="s">
        <v>422</v>
      </c>
      <c r="C364" s="16" t="s">
        <v>169</v>
      </c>
      <c r="D364" s="2" t="s">
        <v>19</v>
      </c>
      <c r="E364">
        <v>4000</v>
      </c>
      <c r="F364" s="4">
        <f t="shared" si="5"/>
        <v>7.20331352422114</v>
      </c>
      <c r="G364">
        <v>555.3</v>
      </c>
      <c r="H364" s="2" t="s">
        <v>18</v>
      </c>
      <c r="I364" t="s">
        <v>121</v>
      </c>
      <c r="J364" t="s">
        <v>188</v>
      </c>
      <c r="K364" s="24" t="s">
        <v>633</v>
      </c>
      <c r="L364" t="s">
        <v>190</v>
      </c>
    </row>
    <row r="365" spans="1:12">
      <c r="A365" s="26">
        <v>46072</v>
      </c>
      <c r="B365" t="s">
        <v>423</v>
      </c>
      <c r="C365" s="16" t="s">
        <v>169</v>
      </c>
      <c r="D365" s="2" t="s">
        <v>79</v>
      </c>
      <c r="E365">
        <v>500</v>
      </c>
      <c r="F365" s="4">
        <f t="shared" si="5"/>
        <v>0.900414190527643</v>
      </c>
      <c r="G365">
        <v>555.3</v>
      </c>
      <c r="H365" s="2" t="s">
        <v>17</v>
      </c>
      <c r="I365" s="30" t="s">
        <v>113</v>
      </c>
      <c r="J365" t="s">
        <v>188</v>
      </c>
      <c r="K365" s="24" t="s">
        <v>189</v>
      </c>
      <c r="L365" t="s">
        <v>190</v>
      </c>
    </row>
    <row r="366" spans="1:12">
      <c r="A366" s="26">
        <v>46072</v>
      </c>
      <c r="B366" t="s">
        <v>424</v>
      </c>
      <c r="C366" s="16" t="s">
        <v>169</v>
      </c>
      <c r="D366" s="2" t="s">
        <v>79</v>
      </c>
      <c r="E366">
        <v>2000</v>
      </c>
      <c r="F366" s="4">
        <f t="shared" si="5"/>
        <v>3.60165676211057</v>
      </c>
      <c r="G366">
        <v>555.3</v>
      </c>
      <c r="H366" s="2" t="s">
        <v>17</v>
      </c>
      <c r="I366" s="30" t="s">
        <v>113</v>
      </c>
      <c r="J366" t="s">
        <v>188</v>
      </c>
      <c r="K366" s="24" t="s">
        <v>189</v>
      </c>
      <c r="L366" t="s">
        <v>190</v>
      </c>
    </row>
    <row r="367" spans="1:12">
      <c r="A367" s="26">
        <v>46072</v>
      </c>
      <c r="B367" t="s">
        <v>425</v>
      </c>
      <c r="C367" s="16" t="s">
        <v>169</v>
      </c>
      <c r="D367" s="2" t="s">
        <v>79</v>
      </c>
      <c r="E367">
        <v>2000</v>
      </c>
      <c r="F367" s="4">
        <f t="shared" si="5"/>
        <v>3.60165676211057</v>
      </c>
      <c r="G367">
        <v>555.3</v>
      </c>
      <c r="H367" s="2" t="s">
        <v>17</v>
      </c>
      <c r="I367" s="30" t="s">
        <v>113</v>
      </c>
      <c r="J367" t="s">
        <v>188</v>
      </c>
      <c r="K367" s="24" t="s">
        <v>189</v>
      </c>
      <c r="L367" t="s">
        <v>190</v>
      </c>
    </row>
    <row r="368" spans="1:12">
      <c r="A368" s="26">
        <v>46072</v>
      </c>
      <c r="B368" t="s">
        <v>367</v>
      </c>
      <c r="C368" s="16" t="s">
        <v>169</v>
      </c>
      <c r="D368" s="2" t="s">
        <v>79</v>
      </c>
      <c r="E368">
        <v>500</v>
      </c>
      <c r="F368" s="4">
        <f t="shared" si="5"/>
        <v>0.900414190527643</v>
      </c>
      <c r="G368">
        <v>555.3</v>
      </c>
      <c r="H368" s="2" t="s">
        <v>17</v>
      </c>
      <c r="I368" s="30" t="s">
        <v>113</v>
      </c>
      <c r="J368" t="s">
        <v>188</v>
      </c>
      <c r="K368" s="24" t="s">
        <v>189</v>
      </c>
      <c r="L368" t="s">
        <v>190</v>
      </c>
    </row>
    <row r="369" spans="1:12">
      <c r="A369" s="26">
        <v>46072</v>
      </c>
      <c r="B369" t="s">
        <v>368</v>
      </c>
      <c r="C369" s="16" t="s">
        <v>169</v>
      </c>
      <c r="D369" s="2" t="s">
        <v>79</v>
      </c>
      <c r="E369">
        <v>300</v>
      </c>
      <c r="F369" s="4">
        <f t="shared" si="5"/>
        <v>0.540248514316586</v>
      </c>
      <c r="G369">
        <v>555.3</v>
      </c>
      <c r="H369" s="2" t="s">
        <v>17</v>
      </c>
      <c r="I369" s="30" t="s">
        <v>113</v>
      </c>
      <c r="J369" t="s">
        <v>188</v>
      </c>
      <c r="K369" s="24" t="s">
        <v>189</v>
      </c>
      <c r="L369" t="s">
        <v>190</v>
      </c>
    </row>
    <row r="370" spans="1:12">
      <c r="A370" s="26">
        <v>46072</v>
      </c>
      <c r="B370" t="s">
        <v>369</v>
      </c>
      <c r="C370" s="16" t="s">
        <v>169</v>
      </c>
      <c r="D370" s="2" t="s">
        <v>79</v>
      </c>
      <c r="E370">
        <v>300</v>
      </c>
      <c r="F370" s="4">
        <f t="shared" si="5"/>
        <v>0.540248514316586</v>
      </c>
      <c r="G370">
        <v>555.3</v>
      </c>
      <c r="H370" s="2" t="s">
        <v>17</v>
      </c>
      <c r="I370" s="30" t="s">
        <v>113</v>
      </c>
      <c r="J370" t="s">
        <v>188</v>
      </c>
      <c r="K370" s="24" t="s">
        <v>189</v>
      </c>
      <c r="L370" t="s">
        <v>190</v>
      </c>
    </row>
    <row r="371" spans="1:12">
      <c r="A371" s="26">
        <v>46072</v>
      </c>
      <c r="B371" t="s">
        <v>353</v>
      </c>
      <c r="C371" s="16" t="s">
        <v>174</v>
      </c>
      <c r="D371" s="2" t="s">
        <v>79</v>
      </c>
      <c r="E371">
        <v>13000</v>
      </c>
      <c r="F371" s="4">
        <f t="shared" si="5"/>
        <v>23.4107689537187</v>
      </c>
      <c r="G371">
        <v>555.3</v>
      </c>
      <c r="H371" s="2" t="s">
        <v>17</v>
      </c>
      <c r="I371" s="30" t="s">
        <v>113</v>
      </c>
      <c r="J371" t="s">
        <v>188</v>
      </c>
      <c r="K371" s="24" t="s">
        <v>189</v>
      </c>
      <c r="L371" t="s">
        <v>190</v>
      </c>
    </row>
    <row r="372" spans="1:12">
      <c r="A372" s="26">
        <v>46072</v>
      </c>
      <c r="B372" t="s">
        <v>395</v>
      </c>
      <c r="C372" s="16" t="s">
        <v>174</v>
      </c>
      <c r="D372" s="2" t="s">
        <v>79</v>
      </c>
      <c r="E372">
        <v>5000</v>
      </c>
      <c r="F372" s="4">
        <f t="shared" si="5"/>
        <v>9.00414190527643</v>
      </c>
      <c r="G372">
        <v>555.3</v>
      </c>
      <c r="H372" s="2" t="s">
        <v>17</v>
      </c>
      <c r="I372" s="30" t="s">
        <v>113</v>
      </c>
      <c r="J372" t="s">
        <v>188</v>
      </c>
      <c r="K372" s="24" t="s">
        <v>189</v>
      </c>
      <c r="L372" t="s">
        <v>190</v>
      </c>
    </row>
    <row r="373" spans="1:12">
      <c r="A373" s="26">
        <v>46072</v>
      </c>
      <c r="B373" t="s">
        <v>401</v>
      </c>
      <c r="C373" t="s">
        <v>175</v>
      </c>
      <c r="D373" s="2" t="s">
        <v>79</v>
      </c>
      <c r="E373">
        <v>2000</v>
      </c>
      <c r="F373" s="4">
        <f t="shared" si="5"/>
        <v>3.60165676211057</v>
      </c>
      <c r="G373">
        <v>555.3</v>
      </c>
      <c r="H373" s="2" t="s">
        <v>17</v>
      </c>
      <c r="I373" s="30" t="s">
        <v>113</v>
      </c>
      <c r="J373" t="s">
        <v>188</v>
      </c>
      <c r="K373" s="24" t="s">
        <v>189</v>
      </c>
      <c r="L373" t="s">
        <v>190</v>
      </c>
    </row>
    <row r="374" spans="1:12">
      <c r="A374" s="48">
        <v>46072</v>
      </c>
      <c r="B374" s="16" t="s">
        <v>426</v>
      </c>
      <c r="C374" s="16" t="s">
        <v>169</v>
      </c>
      <c r="D374" s="31" t="s">
        <v>79</v>
      </c>
      <c r="E374" s="16">
        <v>500</v>
      </c>
      <c r="F374" s="4">
        <f t="shared" si="5"/>
        <v>0.900414190527643</v>
      </c>
      <c r="G374">
        <v>555.3</v>
      </c>
      <c r="H374" s="17" t="s">
        <v>16</v>
      </c>
      <c r="I374" s="16" t="s">
        <v>115</v>
      </c>
      <c r="J374" t="s">
        <v>188</v>
      </c>
      <c r="K374" s="24" t="s">
        <v>189</v>
      </c>
      <c r="L374" t="s">
        <v>190</v>
      </c>
    </row>
    <row r="375" spans="1:12">
      <c r="A375" s="48">
        <v>46072</v>
      </c>
      <c r="B375" s="16" t="s">
        <v>427</v>
      </c>
      <c r="C375" s="16" t="s">
        <v>169</v>
      </c>
      <c r="D375" s="31" t="s">
        <v>79</v>
      </c>
      <c r="E375" s="16">
        <v>2000</v>
      </c>
      <c r="F375" s="4">
        <f t="shared" si="5"/>
        <v>3.60165676211057</v>
      </c>
      <c r="G375">
        <v>555.3</v>
      </c>
      <c r="H375" s="17" t="s">
        <v>16</v>
      </c>
      <c r="I375" s="16" t="s">
        <v>115</v>
      </c>
      <c r="J375" t="s">
        <v>188</v>
      </c>
      <c r="K375" s="24" t="s">
        <v>189</v>
      </c>
      <c r="L375" t="s">
        <v>190</v>
      </c>
    </row>
    <row r="376" spans="1:12">
      <c r="A376" s="48">
        <v>46072</v>
      </c>
      <c r="B376" s="16" t="s">
        <v>428</v>
      </c>
      <c r="C376" s="16" t="s">
        <v>169</v>
      </c>
      <c r="D376" s="31" t="s">
        <v>79</v>
      </c>
      <c r="E376" s="16">
        <v>1000</v>
      </c>
      <c r="F376" s="4">
        <f t="shared" si="5"/>
        <v>1.80082838105529</v>
      </c>
      <c r="G376">
        <v>555.3</v>
      </c>
      <c r="H376" s="17" t="s">
        <v>16</v>
      </c>
      <c r="I376" s="16" t="s">
        <v>115</v>
      </c>
      <c r="J376" t="s">
        <v>188</v>
      </c>
      <c r="K376" s="24" t="s">
        <v>189</v>
      </c>
      <c r="L376" t="s">
        <v>190</v>
      </c>
    </row>
    <row r="377" spans="1:12">
      <c r="A377" s="48">
        <v>46072</v>
      </c>
      <c r="B377" s="16" t="s">
        <v>371</v>
      </c>
      <c r="C377" s="16" t="s">
        <v>174</v>
      </c>
      <c r="D377" s="31" t="s">
        <v>79</v>
      </c>
      <c r="E377" s="16">
        <v>5000</v>
      </c>
      <c r="F377" s="4">
        <f t="shared" si="5"/>
        <v>9.00414190527643</v>
      </c>
      <c r="G377">
        <v>555.3</v>
      </c>
      <c r="H377" s="17" t="s">
        <v>16</v>
      </c>
      <c r="I377" s="16" t="s">
        <v>115</v>
      </c>
      <c r="J377" t="s">
        <v>188</v>
      </c>
      <c r="K377" s="24" t="s">
        <v>189</v>
      </c>
      <c r="L377" t="s">
        <v>190</v>
      </c>
    </row>
    <row r="378" spans="1:12">
      <c r="A378" s="48">
        <v>46072</v>
      </c>
      <c r="B378" s="16" t="s">
        <v>429</v>
      </c>
      <c r="C378" s="16" t="s">
        <v>169</v>
      </c>
      <c r="D378" s="31" t="s">
        <v>79</v>
      </c>
      <c r="E378" s="16">
        <v>500</v>
      </c>
      <c r="F378" s="4">
        <f t="shared" si="5"/>
        <v>0.900414190527643</v>
      </c>
      <c r="G378">
        <v>555.3</v>
      </c>
      <c r="H378" s="17" t="s">
        <v>16</v>
      </c>
      <c r="I378" s="16" t="s">
        <v>115</v>
      </c>
      <c r="J378" t="s">
        <v>188</v>
      </c>
      <c r="K378" s="24" t="s">
        <v>189</v>
      </c>
      <c r="L378" t="s">
        <v>190</v>
      </c>
    </row>
    <row r="379" spans="1:12">
      <c r="A379" s="48">
        <v>46072</v>
      </c>
      <c r="B379" s="16" t="s">
        <v>430</v>
      </c>
      <c r="C379" s="16" t="s">
        <v>169</v>
      </c>
      <c r="D379" s="31" t="s">
        <v>79</v>
      </c>
      <c r="E379" s="16">
        <v>4000</v>
      </c>
      <c r="F379" s="4">
        <f t="shared" si="5"/>
        <v>7.20331352422114</v>
      </c>
      <c r="G379">
        <v>555.3</v>
      </c>
      <c r="H379" s="17" t="s">
        <v>16</v>
      </c>
      <c r="I379" s="16" t="s">
        <v>115</v>
      </c>
      <c r="J379" t="s">
        <v>188</v>
      </c>
      <c r="K379" s="24" t="s">
        <v>189</v>
      </c>
      <c r="L379" t="s">
        <v>190</v>
      </c>
    </row>
    <row r="380" spans="1:12">
      <c r="A380" s="48">
        <v>46072</v>
      </c>
      <c r="B380" s="16" t="s">
        <v>431</v>
      </c>
      <c r="C380" s="16" t="s">
        <v>169</v>
      </c>
      <c r="D380" s="31" t="s">
        <v>79</v>
      </c>
      <c r="E380" s="16">
        <v>4000</v>
      </c>
      <c r="F380" s="4">
        <f t="shared" si="5"/>
        <v>7.20331352422114</v>
      </c>
      <c r="G380">
        <v>555.3</v>
      </c>
      <c r="H380" s="17" t="s">
        <v>16</v>
      </c>
      <c r="I380" s="16" t="s">
        <v>115</v>
      </c>
      <c r="J380" t="s">
        <v>188</v>
      </c>
      <c r="K380" s="24" t="s">
        <v>189</v>
      </c>
      <c r="L380" t="s">
        <v>190</v>
      </c>
    </row>
    <row r="381" spans="1:12">
      <c r="A381" s="48">
        <v>46072</v>
      </c>
      <c r="B381" s="16" t="s">
        <v>432</v>
      </c>
      <c r="C381" s="16" t="s">
        <v>169</v>
      </c>
      <c r="D381" s="31" t="s">
        <v>79</v>
      </c>
      <c r="E381" s="16">
        <v>500</v>
      </c>
      <c r="F381" s="4">
        <f t="shared" si="5"/>
        <v>0.900414190527643</v>
      </c>
      <c r="G381">
        <v>555.3</v>
      </c>
      <c r="H381" s="17" t="s">
        <v>16</v>
      </c>
      <c r="I381" s="16" t="s">
        <v>115</v>
      </c>
      <c r="J381" t="s">
        <v>188</v>
      </c>
      <c r="K381" s="24" t="s">
        <v>189</v>
      </c>
      <c r="L381" t="s">
        <v>190</v>
      </c>
    </row>
    <row r="382" spans="1:12">
      <c r="A382" s="48">
        <v>46072</v>
      </c>
      <c r="B382" s="16" t="s">
        <v>433</v>
      </c>
      <c r="C382" s="16" t="s">
        <v>169</v>
      </c>
      <c r="D382" s="31" t="s">
        <v>79</v>
      </c>
      <c r="E382" s="16">
        <v>500</v>
      </c>
      <c r="F382" s="4">
        <f t="shared" si="5"/>
        <v>0.900414190527643</v>
      </c>
      <c r="G382">
        <v>555.3</v>
      </c>
      <c r="H382" s="17" t="s">
        <v>16</v>
      </c>
      <c r="I382" s="16" t="s">
        <v>115</v>
      </c>
      <c r="J382" t="s">
        <v>188</v>
      </c>
      <c r="K382" s="24" t="s">
        <v>189</v>
      </c>
      <c r="L382" t="s">
        <v>190</v>
      </c>
    </row>
    <row r="383" spans="1:12">
      <c r="A383" s="48">
        <v>46072</v>
      </c>
      <c r="B383" s="16" t="s">
        <v>434</v>
      </c>
      <c r="C383" s="16" t="s">
        <v>169</v>
      </c>
      <c r="D383" s="31" t="s">
        <v>79</v>
      </c>
      <c r="E383" s="16">
        <v>500</v>
      </c>
      <c r="F383" s="4">
        <f t="shared" si="5"/>
        <v>0.900414190527643</v>
      </c>
      <c r="G383">
        <v>555.3</v>
      </c>
      <c r="H383" s="17" t="s">
        <v>16</v>
      </c>
      <c r="I383" s="16" t="s">
        <v>115</v>
      </c>
      <c r="J383" t="s">
        <v>188</v>
      </c>
      <c r="K383" s="24" t="s">
        <v>189</v>
      </c>
      <c r="L383" t="s">
        <v>190</v>
      </c>
    </row>
    <row r="384" spans="1:12">
      <c r="A384" s="48">
        <v>46072</v>
      </c>
      <c r="B384" s="16" t="s">
        <v>376</v>
      </c>
      <c r="C384" s="16" t="s">
        <v>169</v>
      </c>
      <c r="D384" s="31" t="s">
        <v>79</v>
      </c>
      <c r="E384" s="16">
        <v>500</v>
      </c>
      <c r="F384" s="4">
        <f t="shared" si="5"/>
        <v>0.900414190527643</v>
      </c>
      <c r="G384">
        <v>555.3</v>
      </c>
      <c r="H384" s="17" t="s">
        <v>16</v>
      </c>
      <c r="I384" s="16" t="s">
        <v>115</v>
      </c>
      <c r="J384" t="s">
        <v>188</v>
      </c>
      <c r="K384" s="24" t="s">
        <v>189</v>
      </c>
      <c r="L384" t="s">
        <v>190</v>
      </c>
    </row>
    <row r="385" spans="1:12">
      <c r="A385" s="43">
        <v>46072</v>
      </c>
      <c r="B385" s="44" t="s">
        <v>435</v>
      </c>
      <c r="C385" s="16" t="s">
        <v>169</v>
      </c>
      <c r="D385" s="45" t="s">
        <v>79</v>
      </c>
      <c r="E385" s="44">
        <v>4000</v>
      </c>
      <c r="F385" s="4">
        <f t="shared" si="5"/>
        <v>7.20331352422114</v>
      </c>
      <c r="G385">
        <v>555.3</v>
      </c>
      <c r="H385" s="36" t="s">
        <v>15</v>
      </c>
      <c r="I385" t="s">
        <v>114</v>
      </c>
      <c r="J385" t="s">
        <v>188</v>
      </c>
      <c r="K385" s="24" t="s">
        <v>189</v>
      </c>
      <c r="L385" t="s">
        <v>190</v>
      </c>
    </row>
    <row r="386" spans="1:12">
      <c r="A386" s="43">
        <v>46072</v>
      </c>
      <c r="B386" s="44" t="s">
        <v>410</v>
      </c>
      <c r="C386" s="16" t="s">
        <v>174</v>
      </c>
      <c r="D386" s="45" t="s">
        <v>79</v>
      </c>
      <c r="E386" s="44">
        <v>5000</v>
      </c>
      <c r="F386" s="4">
        <f t="shared" ref="F386:F449" si="6">+E386/G386</f>
        <v>9.00414190527643</v>
      </c>
      <c r="G386">
        <v>555.3</v>
      </c>
      <c r="H386" s="2" t="s">
        <v>15</v>
      </c>
      <c r="I386" t="s">
        <v>114</v>
      </c>
      <c r="J386" t="s">
        <v>188</v>
      </c>
      <c r="K386" s="24" t="s">
        <v>189</v>
      </c>
      <c r="L386" t="s">
        <v>190</v>
      </c>
    </row>
    <row r="387" spans="1:12">
      <c r="A387" s="43">
        <v>46072</v>
      </c>
      <c r="B387" s="44" t="s">
        <v>436</v>
      </c>
      <c r="C387" s="44" t="s">
        <v>175</v>
      </c>
      <c r="D387" s="45" t="s">
        <v>79</v>
      </c>
      <c r="E387" s="44">
        <v>7000</v>
      </c>
      <c r="F387" s="4">
        <f t="shared" si="6"/>
        <v>12.605798667387</v>
      </c>
      <c r="G387">
        <v>555.3</v>
      </c>
      <c r="H387" s="36" t="s">
        <v>15</v>
      </c>
      <c r="I387" t="s">
        <v>114</v>
      </c>
      <c r="J387" t="s">
        <v>188</v>
      </c>
      <c r="K387" s="24" t="s">
        <v>189</v>
      </c>
      <c r="L387" t="s">
        <v>190</v>
      </c>
    </row>
    <row r="388" spans="1:12">
      <c r="A388" s="43">
        <v>46072</v>
      </c>
      <c r="B388" s="44" t="s">
        <v>437</v>
      </c>
      <c r="C388" s="16" t="s">
        <v>169</v>
      </c>
      <c r="D388" s="45" t="s">
        <v>79</v>
      </c>
      <c r="E388" s="44">
        <v>2000</v>
      </c>
      <c r="F388" s="4">
        <f t="shared" si="6"/>
        <v>3.60165676211057</v>
      </c>
      <c r="G388">
        <v>555.3</v>
      </c>
      <c r="H388" s="2" t="s">
        <v>15</v>
      </c>
      <c r="I388" t="s">
        <v>114</v>
      </c>
      <c r="J388" t="s">
        <v>188</v>
      </c>
      <c r="K388" s="24" t="s">
        <v>189</v>
      </c>
      <c r="L388" t="s">
        <v>190</v>
      </c>
    </row>
    <row r="389" spans="1:12">
      <c r="A389" s="43">
        <v>46072</v>
      </c>
      <c r="B389" s="44" t="s">
        <v>438</v>
      </c>
      <c r="C389" s="44" t="s">
        <v>167</v>
      </c>
      <c r="D389" s="45" t="s">
        <v>79</v>
      </c>
      <c r="E389" s="44">
        <v>5000</v>
      </c>
      <c r="F389" s="4">
        <f t="shared" si="6"/>
        <v>9.00414190527643</v>
      </c>
      <c r="G389">
        <v>555.3</v>
      </c>
      <c r="H389" s="36" t="s">
        <v>15</v>
      </c>
      <c r="I389" t="s">
        <v>114</v>
      </c>
      <c r="J389" t="s">
        <v>188</v>
      </c>
      <c r="K389" s="24" t="s">
        <v>189</v>
      </c>
      <c r="L389" t="s">
        <v>190</v>
      </c>
    </row>
    <row r="390" spans="1:12">
      <c r="A390" s="43">
        <v>46072</v>
      </c>
      <c r="B390" s="44" t="s">
        <v>439</v>
      </c>
      <c r="C390" s="16" t="s">
        <v>169</v>
      </c>
      <c r="D390" s="45" t="s">
        <v>79</v>
      </c>
      <c r="E390" s="44">
        <v>10000</v>
      </c>
      <c r="F390" s="4">
        <f t="shared" si="6"/>
        <v>18.0082838105529</v>
      </c>
      <c r="G390">
        <v>555.3</v>
      </c>
      <c r="H390" s="2" t="s">
        <v>15</v>
      </c>
      <c r="I390" t="s">
        <v>114</v>
      </c>
      <c r="J390" t="s">
        <v>188</v>
      </c>
      <c r="K390" s="24" t="s">
        <v>189</v>
      </c>
      <c r="L390" t="s">
        <v>190</v>
      </c>
    </row>
    <row r="391" spans="1:12">
      <c r="A391" s="46">
        <v>46073</v>
      </c>
      <c r="B391" s="16" t="s">
        <v>440</v>
      </c>
      <c r="C391" s="16" t="s">
        <v>169</v>
      </c>
      <c r="D391" s="32" t="s">
        <v>79</v>
      </c>
      <c r="E391" s="47">
        <v>6000</v>
      </c>
      <c r="F391" s="4">
        <f t="shared" si="6"/>
        <v>10.8049702863317</v>
      </c>
      <c r="G391">
        <v>555.3</v>
      </c>
      <c r="H391" s="17" t="s">
        <v>11</v>
      </c>
      <c r="I391" s="16" t="s">
        <v>111</v>
      </c>
      <c r="J391" t="s">
        <v>188</v>
      </c>
      <c r="K391" s="24" t="s">
        <v>189</v>
      </c>
      <c r="L391" t="s">
        <v>190</v>
      </c>
    </row>
    <row r="392" spans="1:12">
      <c r="A392" s="46">
        <v>46073</v>
      </c>
      <c r="B392" s="16" t="s">
        <v>441</v>
      </c>
      <c r="C392" s="16" t="s">
        <v>175</v>
      </c>
      <c r="D392" s="32" t="s">
        <v>79</v>
      </c>
      <c r="E392" s="47">
        <v>5000</v>
      </c>
      <c r="F392" s="4">
        <f t="shared" si="6"/>
        <v>9.00414190527643</v>
      </c>
      <c r="G392">
        <v>555.3</v>
      </c>
      <c r="H392" s="17" t="s">
        <v>11</v>
      </c>
      <c r="I392" s="16" t="s">
        <v>111</v>
      </c>
      <c r="J392" t="s">
        <v>188</v>
      </c>
      <c r="K392" s="24" t="s">
        <v>189</v>
      </c>
      <c r="L392" t="s">
        <v>190</v>
      </c>
    </row>
    <row r="393" spans="1:12">
      <c r="A393" s="46">
        <v>46073</v>
      </c>
      <c r="B393" s="16" t="s">
        <v>442</v>
      </c>
      <c r="C393" s="16" t="s">
        <v>169</v>
      </c>
      <c r="D393" s="32" t="s">
        <v>79</v>
      </c>
      <c r="E393" s="47">
        <v>6000</v>
      </c>
      <c r="F393" s="4">
        <f t="shared" si="6"/>
        <v>10.8049702863317</v>
      </c>
      <c r="G393">
        <v>555.3</v>
      </c>
      <c r="H393" s="17" t="s">
        <v>11</v>
      </c>
      <c r="I393" s="16" t="s">
        <v>111</v>
      </c>
      <c r="J393" t="s">
        <v>188</v>
      </c>
      <c r="K393" s="24" t="s">
        <v>189</v>
      </c>
      <c r="L393" t="s">
        <v>190</v>
      </c>
    </row>
    <row r="394" spans="1:12">
      <c r="A394" s="26">
        <v>46073</v>
      </c>
      <c r="B394" t="s">
        <v>443</v>
      </c>
      <c r="C394" s="16" t="s">
        <v>169</v>
      </c>
      <c r="D394" s="2" t="s">
        <v>79</v>
      </c>
      <c r="E394">
        <v>500</v>
      </c>
      <c r="F394" s="4">
        <f t="shared" si="6"/>
        <v>0.900414190527643</v>
      </c>
      <c r="G394">
        <v>555.3</v>
      </c>
      <c r="H394" s="2" t="s">
        <v>17</v>
      </c>
      <c r="I394" s="30" t="s">
        <v>113</v>
      </c>
      <c r="J394" t="s">
        <v>188</v>
      </c>
      <c r="K394" s="24" t="s">
        <v>189</v>
      </c>
      <c r="L394" t="s">
        <v>190</v>
      </c>
    </row>
    <row r="395" spans="1:12">
      <c r="A395" s="26">
        <v>46073</v>
      </c>
      <c r="B395" t="s">
        <v>444</v>
      </c>
      <c r="C395" t="s">
        <v>167</v>
      </c>
      <c r="D395" s="2" t="s">
        <v>79</v>
      </c>
      <c r="E395">
        <v>6600</v>
      </c>
      <c r="F395" s="4">
        <f t="shared" si="6"/>
        <v>11.8854673149649</v>
      </c>
      <c r="G395">
        <v>555.3</v>
      </c>
      <c r="H395" s="2" t="s">
        <v>17</v>
      </c>
      <c r="I395" s="30" t="s">
        <v>113</v>
      </c>
      <c r="J395" t="s">
        <v>188</v>
      </c>
      <c r="K395" s="24" t="s">
        <v>189</v>
      </c>
      <c r="L395" t="s">
        <v>190</v>
      </c>
    </row>
    <row r="396" spans="1:12">
      <c r="A396" s="26">
        <v>46073</v>
      </c>
      <c r="B396" t="s">
        <v>445</v>
      </c>
      <c r="C396" s="16" t="s">
        <v>169</v>
      </c>
      <c r="D396" s="2" t="s">
        <v>79</v>
      </c>
      <c r="E396">
        <v>8000</v>
      </c>
      <c r="F396" s="4">
        <f t="shared" si="6"/>
        <v>14.4066270484423</v>
      </c>
      <c r="G396">
        <v>555.3</v>
      </c>
      <c r="H396" s="2" t="s">
        <v>17</v>
      </c>
      <c r="I396" s="30" t="s">
        <v>113</v>
      </c>
      <c r="J396" t="s">
        <v>188</v>
      </c>
      <c r="K396" s="24" t="s">
        <v>189</v>
      </c>
      <c r="L396" t="s">
        <v>190</v>
      </c>
    </row>
    <row r="397" spans="1:12">
      <c r="A397" s="26">
        <v>46073</v>
      </c>
      <c r="B397" t="s">
        <v>395</v>
      </c>
      <c r="C397" s="16" t="s">
        <v>174</v>
      </c>
      <c r="D397" s="2" t="s">
        <v>79</v>
      </c>
      <c r="E397">
        <v>5000</v>
      </c>
      <c r="F397" s="4">
        <f t="shared" si="6"/>
        <v>9.00414190527643</v>
      </c>
      <c r="G397">
        <v>555.3</v>
      </c>
      <c r="H397" s="2" t="s">
        <v>17</v>
      </c>
      <c r="I397" s="30" t="s">
        <v>113</v>
      </c>
      <c r="J397" t="s">
        <v>188</v>
      </c>
      <c r="K397" s="24" t="s">
        <v>189</v>
      </c>
      <c r="L397" t="s">
        <v>190</v>
      </c>
    </row>
    <row r="398" spans="1:12">
      <c r="A398" s="48">
        <v>46073</v>
      </c>
      <c r="B398" s="16" t="s">
        <v>371</v>
      </c>
      <c r="C398" s="16" t="s">
        <v>174</v>
      </c>
      <c r="D398" s="31" t="s">
        <v>79</v>
      </c>
      <c r="E398" s="16">
        <v>5000</v>
      </c>
      <c r="F398" s="4">
        <f t="shared" si="6"/>
        <v>9.00414190527643</v>
      </c>
      <c r="G398">
        <v>555.3</v>
      </c>
      <c r="H398" s="17" t="s">
        <v>16</v>
      </c>
      <c r="I398" s="16" t="s">
        <v>115</v>
      </c>
      <c r="J398" t="s">
        <v>188</v>
      </c>
      <c r="K398" s="24" t="s">
        <v>189</v>
      </c>
      <c r="L398" t="s">
        <v>190</v>
      </c>
    </row>
    <row r="399" spans="1:12">
      <c r="A399" s="48">
        <v>46073</v>
      </c>
      <c r="B399" s="16" t="s">
        <v>426</v>
      </c>
      <c r="C399" s="16" t="s">
        <v>169</v>
      </c>
      <c r="D399" s="31" t="s">
        <v>79</v>
      </c>
      <c r="E399" s="16">
        <v>500</v>
      </c>
      <c r="F399" s="4">
        <f t="shared" si="6"/>
        <v>0.900414190527643</v>
      </c>
      <c r="G399">
        <v>555.3</v>
      </c>
      <c r="H399" s="17" t="s">
        <v>16</v>
      </c>
      <c r="I399" s="16" t="s">
        <v>115</v>
      </c>
      <c r="J399" t="s">
        <v>188</v>
      </c>
      <c r="K399" s="24" t="s">
        <v>189</v>
      </c>
      <c r="L399" t="s">
        <v>190</v>
      </c>
    </row>
    <row r="400" spans="1:12">
      <c r="A400" s="48">
        <v>46073</v>
      </c>
      <c r="B400" s="16" t="s">
        <v>446</v>
      </c>
      <c r="C400" s="16" t="s">
        <v>169</v>
      </c>
      <c r="D400" s="31" t="s">
        <v>79</v>
      </c>
      <c r="E400" s="16">
        <v>1500</v>
      </c>
      <c r="F400" s="4">
        <f t="shared" si="6"/>
        <v>2.70124257158293</v>
      </c>
      <c r="G400">
        <v>555.3</v>
      </c>
      <c r="H400" s="17" t="s">
        <v>16</v>
      </c>
      <c r="I400" s="16" t="s">
        <v>115</v>
      </c>
      <c r="J400" t="s">
        <v>188</v>
      </c>
      <c r="K400" s="24" t="s">
        <v>189</v>
      </c>
      <c r="L400" t="s">
        <v>190</v>
      </c>
    </row>
    <row r="401" spans="1:12">
      <c r="A401" s="48">
        <v>46073</v>
      </c>
      <c r="B401" s="16" t="s">
        <v>447</v>
      </c>
      <c r="C401" s="16" t="s">
        <v>169</v>
      </c>
      <c r="D401" s="31" t="s">
        <v>79</v>
      </c>
      <c r="E401" s="16">
        <v>6000</v>
      </c>
      <c r="F401" s="4">
        <f t="shared" si="6"/>
        <v>10.8049702863317</v>
      </c>
      <c r="G401">
        <v>555.3</v>
      </c>
      <c r="H401" s="17" t="s">
        <v>16</v>
      </c>
      <c r="I401" s="16" t="s">
        <v>115</v>
      </c>
      <c r="J401" t="s">
        <v>188</v>
      </c>
      <c r="K401" s="24" t="s">
        <v>189</v>
      </c>
      <c r="L401" t="s">
        <v>190</v>
      </c>
    </row>
    <row r="402" spans="1:12">
      <c r="A402" s="48">
        <v>46073</v>
      </c>
      <c r="B402" s="16" t="s">
        <v>448</v>
      </c>
      <c r="C402" s="16" t="s">
        <v>175</v>
      </c>
      <c r="D402" s="31" t="s">
        <v>79</v>
      </c>
      <c r="E402" s="16">
        <v>7000</v>
      </c>
      <c r="F402" s="4">
        <f t="shared" si="6"/>
        <v>12.605798667387</v>
      </c>
      <c r="G402">
        <v>555.3</v>
      </c>
      <c r="H402" s="17" t="s">
        <v>16</v>
      </c>
      <c r="I402" s="16" t="s">
        <v>115</v>
      </c>
      <c r="J402" t="s">
        <v>188</v>
      </c>
      <c r="K402" s="24" t="s">
        <v>189</v>
      </c>
      <c r="L402" t="s">
        <v>190</v>
      </c>
    </row>
    <row r="403" spans="1:12">
      <c r="A403" s="26">
        <v>46076</v>
      </c>
      <c r="B403" t="s">
        <v>449</v>
      </c>
      <c r="C403" s="16" t="s">
        <v>169</v>
      </c>
      <c r="D403" s="2" t="s">
        <v>10</v>
      </c>
      <c r="E403">
        <v>4000</v>
      </c>
      <c r="F403" s="4">
        <f t="shared" si="6"/>
        <v>7.20331352422114</v>
      </c>
      <c r="G403">
        <v>555.3</v>
      </c>
      <c r="H403" s="13" t="s">
        <v>9</v>
      </c>
      <c r="I403" t="s">
        <v>126</v>
      </c>
      <c r="J403" t="s">
        <v>188</v>
      </c>
      <c r="K403" s="24" t="s">
        <v>633</v>
      </c>
      <c r="L403" t="s">
        <v>190</v>
      </c>
    </row>
    <row r="404" spans="1:12">
      <c r="A404" s="48">
        <v>46076</v>
      </c>
      <c r="B404" s="16" t="s">
        <v>450</v>
      </c>
      <c r="C404" s="16" t="s">
        <v>169</v>
      </c>
      <c r="D404" s="32" t="s">
        <v>79</v>
      </c>
      <c r="E404" s="47">
        <v>3000</v>
      </c>
      <c r="F404" s="4">
        <f t="shared" si="6"/>
        <v>5.40248514316586</v>
      </c>
      <c r="G404">
        <v>555.3</v>
      </c>
      <c r="H404" s="17" t="s">
        <v>11</v>
      </c>
      <c r="I404" s="16" t="s">
        <v>124</v>
      </c>
      <c r="J404" t="s">
        <v>188</v>
      </c>
      <c r="K404" s="24" t="s">
        <v>189</v>
      </c>
      <c r="L404" t="s">
        <v>190</v>
      </c>
    </row>
    <row r="405" spans="1:12">
      <c r="A405" s="46">
        <v>46076</v>
      </c>
      <c r="B405" s="16" t="s">
        <v>451</v>
      </c>
      <c r="C405" s="16" t="s">
        <v>169</v>
      </c>
      <c r="D405" s="32" t="s">
        <v>79</v>
      </c>
      <c r="E405" s="47">
        <v>3000</v>
      </c>
      <c r="F405" s="4">
        <f t="shared" si="6"/>
        <v>5.40248514316586</v>
      </c>
      <c r="G405">
        <v>555.3</v>
      </c>
      <c r="H405" s="17" t="s">
        <v>11</v>
      </c>
      <c r="I405" s="16" t="s">
        <v>124</v>
      </c>
      <c r="J405" t="s">
        <v>188</v>
      </c>
      <c r="K405" s="24" t="s">
        <v>189</v>
      </c>
      <c r="L405" t="s">
        <v>190</v>
      </c>
    </row>
    <row r="406" spans="1:12">
      <c r="A406" s="26">
        <v>46076</v>
      </c>
      <c r="B406" t="s">
        <v>420</v>
      </c>
      <c r="C406" s="16" t="s">
        <v>169</v>
      </c>
      <c r="D406" s="2" t="s">
        <v>19</v>
      </c>
      <c r="E406">
        <v>1000</v>
      </c>
      <c r="F406" s="4">
        <f t="shared" si="6"/>
        <v>1.80082838105529</v>
      </c>
      <c r="G406">
        <v>555.3</v>
      </c>
      <c r="H406" s="2" t="s">
        <v>18</v>
      </c>
      <c r="I406" t="s">
        <v>127</v>
      </c>
      <c r="J406" t="s">
        <v>188</v>
      </c>
      <c r="K406" s="24" t="s">
        <v>633</v>
      </c>
      <c r="L406" t="s">
        <v>190</v>
      </c>
    </row>
    <row r="407" spans="1:12">
      <c r="A407" s="26">
        <v>46076</v>
      </c>
      <c r="B407" t="s">
        <v>452</v>
      </c>
      <c r="C407" s="16" t="s">
        <v>169</v>
      </c>
      <c r="D407" s="2" t="s">
        <v>19</v>
      </c>
      <c r="E407">
        <v>6000</v>
      </c>
      <c r="F407" s="4">
        <f t="shared" si="6"/>
        <v>10.8049702863317</v>
      </c>
      <c r="G407">
        <v>555.3</v>
      </c>
      <c r="H407" s="2" t="s">
        <v>18</v>
      </c>
      <c r="I407" t="s">
        <v>127</v>
      </c>
      <c r="J407" t="s">
        <v>188</v>
      </c>
      <c r="K407" s="24" t="s">
        <v>633</v>
      </c>
      <c r="L407" t="s">
        <v>190</v>
      </c>
    </row>
    <row r="408" spans="1:12">
      <c r="A408" s="26">
        <v>46076</v>
      </c>
      <c r="B408" t="s">
        <v>453</v>
      </c>
      <c r="C408" s="16" t="s">
        <v>169</v>
      </c>
      <c r="D408" s="2" t="s">
        <v>79</v>
      </c>
      <c r="E408" s="28">
        <v>5000</v>
      </c>
      <c r="F408" s="4">
        <f t="shared" si="6"/>
        <v>9.00414190527643</v>
      </c>
      <c r="G408">
        <v>555.3</v>
      </c>
      <c r="H408" s="2" t="s">
        <v>20</v>
      </c>
      <c r="I408" t="s">
        <v>125</v>
      </c>
      <c r="J408" t="s">
        <v>188</v>
      </c>
      <c r="K408" s="24" t="s">
        <v>189</v>
      </c>
      <c r="L408" t="s">
        <v>190</v>
      </c>
    </row>
    <row r="409" spans="1:12">
      <c r="A409" s="26">
        <v>46076</v>
      </c>
      <c r="B409" t="s">
        <v>454</v>
      </c>
      <c r="C409" s="16" t="s">
        <v>169</v>
      </c>
      <c r="D409" s="2" t="s">
        <v>79</v>
      </c>
      <c r="E409" s="28">
        <v>9000</v>
      </c>
      <c r="F409" s="4">
        <f t="shared" si="6"/>
        <v>16.2074554294976</v>
      </c>
      <c r="G409">
        <v>555.3</v>
      </c>
      <c r="H409" s="2" t="s">
        <v>20</v>
      </c>
      <c r="I409" t="s">
        <v>125</v>
      </c>
      <c r="J409" t="s">
        <v>188</v>
      </c>
      <c r="K409" s="24" t="s">
        <v>189</v>
      </c>
      <c r="L409" t="s">
        <v>190</v>
      </c>
    </row>
    <row r="410" spans="1:12">
      <c r="A410" s="26">
        <v>46076</v>
      </c>
      <c r="B410" t="s">
        <v>455</v>
      </c>
      <c r="C410" s="16" t="s">
        <v>169</v>
      </c>
      <c r="D410" s="2" t="s">
        <v>79</v>
      </c>
      <c r="E410" s="28">
        <v>5000</v>
      </c>
      <c r="F410" s="4">
        <f t="shared" si="6"/>
        <v>9.00414190527643</v>
      </c>
      <c r="G410">
        <v>555.3</v>
      </c>
      <c r="H410" s="2" t="s">
        <v>20</v>
      </c>
      <c r="I410" t="s">
        <v>125</v>
      </c>
      <c r="J410" t="s">
        <v>188</v>
      </c>
      <c r="K410" s="24" t="s">
        <v>189</v>
      </c>
      <c r="L410" t="s">
        <v>190</v>
      </c>
    </row>
    <row r="411" spans="1:12">
      <c r="A411" s="26">
        <v>46077</v>
      </c>
      <c r="B411" t="s">
        <v>456</v>
      </c>
      <c r="C411" s="16" t="s">
        <v>169</v>
      </c>
      <c r="D411" s="27" t="s">
        <v>10</v>
      </c>
      <c r="E411">
        <v>2000</v>
      </c>
      <c r="F411" s="4">
        <f t="shared" si="6"/>
        <v>3.60165676211057</v>
      </c>
      <c r="G411">
        <v>555.3</v>
      </c>
      <c r="H411" s="13" t="s">
        <v>9</v>
      </c>
      <c r="I411" s="23" t="s">
        <v>139</v>
      </c>
      <c r="J411" t="s">
        <v>188</v>
      </c>
      <c r="K411" s="24" t="s">
        <v>633</v>
      </c>
      <c r="L411" t="s">
        <v>190</v>
      </c>
    </row>
    <row r="412" spans="1:12">
      <c r="A412" s="26">
        <v>46077</v>
      </c>
      <c r="B412" t="s">
        <v>457</v>
      </c>
      <c r="C412" s="16" t="s">
        <v>169</v>
      </c>
      <c r="D412" s="27" t="s">
        <v>10</v>
      </c>
      <c r="E412">
        <v>2000</v>
      </c>
      <c r="F412" s="4">
        <f t="shared" si="6"/>
        <v>3.60165676211057</v>
      </c>
      <c r="G412">
        <v>555.3</v>
      </c>
      <c r="H412" s="13" t="s">
        <v>9</v>
      </c>
      <c r="I412" s="23" t="s">
        <v>139</v>
      </c>
      <c r="J412" t="s">
        <v>188</v>
      </c>
      <c r="K412" s="24" t="s">
        <v>633</v>
      </c>
      <c r="L412" t="s">
        <v>190</v>
      </c>
    </row>
    <row r="413" spans="1:12">
      <c r="A413" s="34">
        <v>46077</v>
      </c>
      <c r="B413" t="s">
        <v>458</v>
      </c>
      <c r="C413" s="16" t="s">
        <v>169</v>
      </c>
      <c r="D413" s="27" t="s">
        <v>14</v>
      </c>
      <c r="E413">
        <v>4000</v>
      </c>
      <c r="F413" s="4">
        <f t="shared" si="6"/>
        <v>7.20331352422114</v>
      </c>
      <c r="G413">
        <v>555.3</v>
      </c>
      <c r="H413" s="2" t="s">
        <v>13</v>
      </c>
      <c r="I413" t="s">
        <v>128</v>
      </c>
      <c r="J413" t="s">
        <v>188</v>
      </c>
      <c r="K413" s="24" t="s">
        <v>633</v>
      </c>
      <c r="L413" t="s">
        <v>190</v>
      </c>
    </row>
    <row r="414" spans="1:12">
      <c r="A414" s="46">
        <v>46077</v>
      </c>
      <c r="B414" s="16" t="s">
        <v>387</v>
      </c>
      <c r="C414" s="16" t="s">
        <v>169</v>
      </c>
      <c r="D414" s="32" t="s">
        <v>79</v>
      </c>
      <c r="E414" s="47">
        <v>3500</v>
      </c>
      <c r="F414" s="4">
        <f t="shared" si="6"/>
        <v>6.3028993336935</v>
      </c>
      <c r="G414">
        <v>555.3</v>
      </c>
      <c r="H414" s="17" t="s">
        <v>11</v>
      </c>
      <c r="I414" s="16" t="s">
        <v>136</v>
      </c>
      <c r="J414" t="s">
        <v>188</v>
      </c>
      <c r="K414" s="24" t="s">
        <v>189</v>
      </c>
      <c r="L414" t="s">
        <v>190</v>
      </c>
    </row>
    <row r="415" spans="1:12">
      <c r="A415" s="48">
        <v>46077</v>
      </c>
      <c r="B415" s="16" t="s">
        <v>388</v>
      </c>
      <c r="C415" s="16" t="s">
        <v>169</v>
      </c>
      <c r="D415" s="32" t="s">
        <v>79</v>
      </c>
      <c r="E415" s="47">
        <v>3500</v>
      </c>
      <c r="F415" s="4">
        <f t="shared" si="6"/>
        <v>6.3028993336935</v>
      </c>
      <c r="G415">
        <v>555.3</v>
      </c>
      <c r="H415" s="17" t="s">
        <v>11</v>
      </c>
      <c r="I415" s="16" t="s">
        <v>136</v>
      </c>
      <c r="J415" t="s">
        <v>188</v>
      </c>
      <c r="K415" s="24" t="s">
        <v>189</v>
      </c>
      <c r="L415" t="s">
        <v>190</v>
      </c>
    </row>
    <row r="416" spans="1:12">
      <c r="A416" s="26">
        <v>46077</v>
      </c>
      <c r="B416" t="s">
        <v>459</v>
      </c>
      <c r="C416" s="16" t="s">
        <v>169</v>
      </c>
      <c r="D416" s="2" t="s">
        <v>19</v>
      </c>
      <c r="E416">
        <v>3500</v>
      </c>
      <c r="F416" s="4">
        <f t="shared" si="6"/>
        <v>6.3028993336935</v>
      </c>
      <c r="G416">
        <v>555.3</v>
      </c>
      <c r="H416" s="2" t="s">
        <v>18</v>
      </c>
      <c r="I416" t="s">
        <v>137</v>
      </c>
      <c r="J416" t="s">
        <v>188</v>
      </c>
      <c r="K416" s="24" t="s">
        <v>633</v>
      </c>
      <c r="L416" t="s">
        <v>190</v>
      </c>
    </row>
    <row r="417" spans="1:12">
      <c r="A417" s="26">
        <v>46077</v>
      </c>
      <c r="B417" t="s">
        <v>460</v>
      </c>
      <c r="C417" s="16" t="s">
        <v>169</v>
      </c>
      <c r="D417" s="2" t="s">
        <v>19</v>
      </c>
      <c r="E417">
        <v>3500</v>
      </c>
      <c r="F417" s="4">
        <f t="shared" si="6"/>
        <v>6.3028993336935</v>
      </c>
      <c r="G417">
        <v>555.3</v>
      </c>
      <c r="H417" s="2" t="s">
        <v>18</v>
      </c>
      <c r="I417" t="s">
        <v>137</v>
      </c>
      <c r="J417" t="s">
        <v>188</v>
      </c>
      <c r="K417" s="24" t="s">
        <v>633</v>
      </c>
      <c r="L417" t="s">
        <v>190</v>
      </c>
    </row>
    <row r="418" spans="1:12">
      <c r="A418" s="34">
        <v>46077</v>
      </c>
      <c r="B418" t="s">
        <v>461</v>
      </c>
      <c r="C418" s="16" t="s">
        <v>169</v>
      </c>
      <c r="D418" s="27" t="s">
        <v>14</v>
      </c>
      <c r="E418">
        <v>4000</v>
      </c>
      <c r="F418" s="4">
        <f t="shared" si="6"/>
        <v>7.20331352422114</v>
      </c>
      <c r="G418">
        <v>555.3</v>
      </c>
      <c r="H418" s="2" t="s">
        <v>13</v>
      </c>
      <c r="I418" t="s">
        <v>128</v>
      </c>
      <c r="J418" t="s">
        <v>188</v>
      </c>
      <c r="K418" s="24" t="s">
        <v>633</v>
      </c>
      <c r="L418" t="s">
        <v>190</v>
      </c>
    </row>
    <row r="419" spans="1:12">
      <c r="A419" s="26">
        <v>46077</v>
      </c>
      <c r="B419" t="s">
        <v>462</v>
      </c>
      <c r="C419" s="16" t="s">
        <v>169</v>
      </c>
      <c r="D419" s="2" t="s">
        <v>79</v>
      </c>
      <c r="E419">
        <v>4000</v>
      </c>
      <c r="F419" s="4">
        <f t="shared" si="6"/>
        <v>7.20331352422114</v>
      </c>
      <c r="G419">
        <v>555.3</v>
      </c>
      <c r="H419" s="2" t="s">
        <v>20</v>
      </c>
      <c r="I419" t="s">
        <v>138</v>
      </c>
      <c r="J419" t="s">
        <v>188</v>
      </c>
      <c r="K419" s="24" t="s">
        <v>189</v>
      </c>
      <c r="L419" t="s">
        <v>190</v>
      </c>
    </row>
    <row r="420" spans="1:12">
      <c r="A420" s="26">
        <v>46077</v>
      </c>
      <c r="B420" t="s">
        <v>463</v>
      </c>
      <c r="C420" s="16" t="s">
        <v>169</v>
      </c>
      <c r="D420" s="2" t="s">
        <v>79</v>
      </c>
      <c r="E420">
        <v>4000</v>
      </c>
      <c r="F420" s="4">
        <f t="shared" si="6"/>
        <v>7.20331352422114</v>
      </c>
      <c r="G420">
        <v>555.3</v>
      </c>
      <c r="H420" s="2" t="s">
        <v>20</v>
      </c>
      <c r="I420" t="s">
        <v>138</v>
      </c>
      <c r="J420" t="s">
        <v>188</v>
      </c>
      <c r="K420" s="24" t="s">
        <v>189</v>
      </c>
      <c r="L420" t="s">
        <v>190</v>
      </c>
    </row>
    <row r="421" spans="1:12">
      <c r="A421" s="26">
        <v>46078</v>
      </c>
      <c r="B421" t="s">
        <v>464</v>
      </c>
      <c r="C421" s="16" t="s">
        <v>169</v>
      </c>
      <c r="D421" s="27" t="s">
        <v>10</v>
      </c>
      <c r="E421">
        <v>3000</v>
      </c>
      <c r="F421" s="4">
        <f t="shared" si="6"/>
        <v>5.40248514316586</v>
      </c>
      <c r="G421">
        <v>555.3</v>
      </c>
      <c r="H421" s="13" t="s">
        <v>9</v>
      </c>
      <c r="I421" t="s">
        <v>130</v>
      </c>
      <c r="J421" t="s">
        <v>188</v>
      </c>
      <c r="K421" s="24" t="s">
        <v>633</v>
      </c>
      <c r="L421" t="s">
        <v>190</v>
      </c>
    </row>
    <row r="422" spans="1:12">
      <c r="A422" s="26">
        <v>46078</v>
      </c>
      <c r="B422" t="s">
        <v>465</v>
      </c>
      <c r="C422" s="16" t="s">
        <v>169</v>
      </c>
      <c r="D422" s="27" t="s">
        <v>10</v>
      </c>
      <c r="E422" s="28">
        <v>5000</v>
      </c>
      <c r="F422" s="4">
        <f t="shared" si="6"/>
        <v>9.00414190527643</v>
      </c>
      <c r="G422">
        <v>555.3</v>
      </c>
      <c r="H422" s="13" t="s">
        <v>9</v>
      </c>
      <c r="I422" t="s">
        <v>130</v>
      </c>
      <c r="J422" t="s">
        <v>188</v>
      </c>
      <c r="K422" s="24" t="s">
        <v>633</v>
      </c>
      <c r="L422" t="s">
        <v>190</v>
      </c>
    </row>
    <row r="423" spans="1:12">
      <c r="A423" s="26">
        <v>46078</v>
      </c>
      <c r="B423" t="s">
        <v>466</v>
      </c>
      <c r="C423" s="16" t="s">
        <v>169</v>
      </c>
      <c r="D423" s="27" t="s">
        <v>10</v>
      </c>
      <c r="E423">
        <v>5000</v>
      </c>
      <c r="F423" s="4">
        <f t="shared" si="6"/>
        <v>9.00414190527643</v>
      </c>
      <c r="G423">
        <v>555.3</v>
      </c>
      <c r="H423" s="13" t="s">
        <v>9</v>
      </c>
      <c r="I423" t="s">
        <v>130</v>
      </c>
      <c r="J423" t="s">
        <v>188</v>
      </c>
      <c r="K423" s="24" t="s">
        <v>633</v>
      </c>
      <c r="L423" t="s">
        <v>190</v>
      </c>
    </row>
    <row r="424" spans="1:12">
      <c r="A424" s="26">
        <v>46078</v>
      </c>
      <c r="B424" t="s">
        <v>456</v>
      </c>
      <c r="C424" s="16" t="s">
        <v>169</v>
      </c>
      <c r="D424" s="27" t="s">
        <v>10</v>
      </c>
      <c r="E424">
        <v>2000</v>
      </c>
      <c r="F424" s="4">
        <f t="shared" si="6"/>
        <v>3.60165676211057</v>
      </c>
      <c r="G424">
        <v>555.3</v>
      </c>
      <c r="H424" s="13" t="s">
        <v>9</v>
      </c>
      <c r="I424" s="23" t="s">
        <v>139</v>
      </c>
      <c r="J424" t="s">
        <v>188</v>
      </c>
      <c r="K424" s="24" t="s">
        <v>633</v>
      </c>
      <c r="L424" t="s">
        <v>190</v>
      </c>
    </row>
    <row r="425" spans="1:12">
      <c r="A425" s="26">
        <v>46078</v>
      </c>
      <c r="B425" t="s">
        <v>467</v>
      </c>
      <c r="C425" s="16" t="s">
        <v>169</v>
      </c>
      <c r="D425" s="27" t="s">
        <v>10</v>
      </c>
      <c r="E425">
        <v>2000</v>
      </c>
      <c r="F425" s="4">
        <f t="shared" si="6"/>
        <v>3.60165676211057</v>
      </c>
      <c r="G425">
        <v>555.3</v>
      </c>
      <c r="H425" s="13" t="s">
        <v>9</v>
      </c>
      <c r="I425" s="23" t="s">
        <v>139</v>
      </c>
      <c r="J425" t="s">
        <v>188</v>
      </c>
      <c r="K425" s="24" t="s">
        <v>633</v>
      </c>
      <c r="L425" t="s">
        <v>190</v>
      </c>
    </row>
    <row r="426" spans="1:12">
      <c r="A426" s="46">
        <v>46078</v>
      </c>
      <c r="B426" s="16" t="s">
        <v>387</v>
      </c>
      <c r="C426" s="16" t="s">
        <v>169</v>
      </c>
      <c r="D426" s="32" t="s">
        <v>79</v>
      </c>
      <c r="E426" s="47">
        <v>3500</v>
      </c>
      <c r="F426" s="4">
        <f t="shared" si="6"/>
        <v>6.3028993336935</v>
      </c>
      <c r="G426">
        <v>555.3</v>
      </c>
      <c r="H426" s="17" t="s">
        <v>11</v>
      </c>
      <c r="I426" s="16" t="s">
        <v>136</v>
      </c>
      <c r="J426" t="s">
        <v>188</v>
      </c>
      <c r="K426" s="24" t="s">
        <v>189</v>
      </c>
      <c r="L426" t="s">
        <v>190</v>
      </c>
    </row>
    <row r="427" spans="1:12">
      <c r="A427" s="48">
        <v>46078</v>
      </c>
      <c r="B427" s="16" t="s">
        <v>388</v>
      </c>
      <c r="C427" s="16" t="s">
        <v>169</v>
      </c>
      <c r="D427" s="32" t="s">
        <v>79</v>
      </c>
      <c r="E427" s="47">
        <v>3500</v>
      </c>
      <c r="F427" s="4">
        <f t="shared" si="6"/>
        <v>6.3028993336935</v>
      </c>
      <c r="G427">
        <v>555.3</v>
      </c>
      <c r="H427" s="17" t="s">
        <v>11</v>
      </c>
      <c r="I427" s="16" t="s">
        <v>136</v>
      </c>
      <c r="J427" t="s">
        <v>188</v>
      </c>
      <c r="K427" s="24" t="s">
        <v>189</v>
      </c>
      <c r="L427" t="s">
        <v>190</v>
      </c>
    </row>
    <row r="428" spans="1:12">
      <c r="A428" s="26">
        <v>46078</v>
      </c>
      <c r="B428" t="s">
        <v>468</v>
      </c>
      <c r="C428" s="16" t="s">
        <v>169</v>
      </c>
      <c r="D428" s="2" t="s">
        <v>19</v>
      </c>
      <c r="E428">
        <v>3500</v>
      </c>
      <c r="F428" s="4">
        <f t="shared" si="6"/>
        <v>6.3028993336935</v>
      </c>
      <c r="G428">
        <v>555.3</v>
      </c>
      <c r="H428" s="2" t="s">
        <v>18</v>
      </c>
      <c r="I428" t="s">
        <v>137</v>
      </c>
      <c r="J428" t="s">
        <v>188</v>
      </c>
      <c r="K428" s="24" t="s">
        <v>633</v>
      </c>
      <c r="L428" t="s">
        <v>190</v>
      </c>
    </row>
    <row r="429" spans="1:12">
      <c r="A429" s="26">
        <v>46078</v>
      </c>
      <c r="B429" t="s">
        <v>460</v>
      </c>
      <c r="C429" s="16" t="s">
        <v>169</v>
      </c>
      <c r="D429" s="2" t="s">
        <v>19</v>
      </c>
      <c r="E429">
        <v>3500</v>
      </c>
      <c r="F429" s="4">
        <f t="shared" si="6"/>
        <v>6.3028993336935</v>
      </c>
      <c r="G429">
        <v>555.3</v>
      </c>
      <c r="H429" s="2" t="s">
        <v>18</v>
      </c>
      <c r="I429" t="s">
        <v>137</v>
      </c>
      <c r="J429" t="s">
        <v>188</v>
      </c>
      <c r="K429" s="24" t="s">
        <v>633</v>
      </c>
      <c r="L429" t="s">
        <v>190</v>
      </c>
    </row>
    <row r="430" spans="1:12">
      <c r="A430" s="26">
        <v>46078</v>
      </c>
      <c r="B430" s="19" t="s">
        <v>196</v>
      </c>
      <c r="C430" t="s">
        <v>170</v>
      </c>
      <c r="D430" s="27" t="s">
        <v>10</v>
      </c>
      <c r="E430">
        <v>10000</v>
      </c>
      <c r="F430" s="4">
        <f t="shared" si="6"/>
        <v>18.0082838105529</v>
      </c>
      <c r="G430">
        <v>555.3</v>
      </c>
      <c r="H430" s="2" t="s">
        <v>22</v>
      </c>
      <c r="I430" t="s">
        <v>135</v>
      </c>
      <c r="J430" t="s">
        <v>188</v>
      </c>
      <c r="K430" s="24" t="s">
        <v>633</v>
      </c>
      <c r="L430" t="s">
        <v>190</v>
      </c>
    </row>
    <row r="431" spans="1:12">
      <c r="A431" s="48">
        <v>46078</v>
      </c>
      <c r="B431" s="16" t="s">
        <v>469</v>
      </c>
      <c r="C431" s="16" t="s">
        <v>171</v>
      </c>
      <c r="D431" s="17" t="s">
        <v>10</v>
      </c>
      <c r="E431" s="16">
        <v>8000</v>
      </c>
      <c r="F431" s="4">
        <f t="shared" si="6"/>
        <v>14.4066270484423</v>
      </c>
      <c r="G431">
        <v>555.3</v>
      </c>
      <c r="H431" s="17" t="s">
        <v>16</v>
      </c>
      <c r="I431" s="16" t="s">
        <v>131</v>
      </c>
      <c r="J431" t="s">
        <v>188</v>
      </c>
      <c r="K431" s="24" t="s">
        <v>633</v>
      </c>
      <c r="L431" t="s">
        <v>190</v>
      </c>
    </row>
    <row r="432" spans="1:12">
      <c r="A432" s="48">
        <v>46078</v>
      </c>
      <c r="B432" s="16" t="s">
        <v>470</v>
      </c>
      <c r="C432" s="16" t="s">
        <v>171</v>
      </c>
      <c r="D432" s="17" t="s">
        <v>10</v>
      </c>
      <c r="E432" s="16">
        <v>17000</v>
      </c>
      <c r="F432" s="4">
        <f t="shared" si="6"/>
        <v>30.6140824779399</v>
      </c>
      <c r="G432">
        <v>555.3</v>
      </c>
      <c r="H432" s="17" t="s">
        <v>16</v>
      </c>
      <c r="I432" s="16" t="s">
        <v>133</v>
      </c>
      <c r="J432" t="s">
        <v>188</v>
      </c>
      <c r="K432" s="24" t="s">
        <v>633</v>
      </c>
      <c r="L432" t="s">
        <v>190</v>
      </c>
    </row>
    <row r="433" spans="1:12">
      <c r="A433" s="48">
        <v>46078</v>
      </c>
      <c r="B433" s="16" t="s">
        <v>471</v>
      </c>
      <c r="C433" s="16" t="s">
        <v>169</v>
      </c>
      <c r="D433" s="31" t="s">
        <v>79</v>
      </c>
      <c r="E433" s="16">
        <v>4000</v>
      </c>
      <c r="F433" s="4">
        <f t="shared" si="6"/>
        <v>7.20331352422114</v>
      </c>
      <c r="G433">
        <v>555.3</v>
      </c>
      <c r="H433" s="17" t="s">
        <v>16</v>
      </c>
      <c r="I433" s="16" t="s">
        <v>134</v>
      </c>
      <c r="J433" t="s">
        <v>188</v>
      </c>
      <c r="K433" s="24" t="s">
        <v>189</v>
      </c>
      <c r="L433" t="s">
        <v>190</v>
      </c>
    </row>
    <row r="434" spans="1:12">
      <c r="A434" s="48">
        <v>46078</v>
      </c>
      <c r="B434" s="16" t="s">
        <v>472</v>
      </c>
      <c r="C434" s="16" t="s">
        <v>169</v>
      </c>
      <c r="D434" s="31" t="s">
        <v>79</v>
      </c>
      <c r="E434" s="16">
        <v>4000</v>
      </c>
      <c r="F434" s="4">
        <f t="shared" si="6"/>
        <v>7.20331352422114</v>
      </c>
      <c r="G434">
        <v>555.3</v>
      </c>
      <c r="H434" s="17" t="s">
        <v>16</v>
      </c>
      <c r="I434" s="16" t="s">
        <v>134</v>
      </c>
      <c r="J434" t="s">
        <v>188</v>
      </c>
      <c r="K434" s="24" t="s">
        <v>189</v>
      </c>
      <c r="L434" t="s">
        <v>190</v>
      </c>
    </row>
    <row r="435" spans="1:12">
      <c r="A435" s="26">
        <v>46078</v>
      </c>
      <c r="B435" t="s">
        <v>462</v>
      </c>
      <c r="C435" s="16" t="s">
        <v>169</v>
      </c>
      <c r="D435" s="2" t="s">
        <v>79</v>
      </c>
      <c r="E435">
        <v>4000</v>
      </c>
      <c r="F435" s="4">
        <f t="shared" si="6"/>
        <v>7.20331352422114</v>
      </c>
      <c r="G435">
        <v>555.3</v>
      </c>
      <c r="H435" s="2" t="s">
        <v>20</v>
      </c>
      <c r="I435" t="s">
        <v>138</v>
      </c>
      <c r="J435" t="s">
        <v>188</v>
      </c>
      <c r="K435" s="24" t="s">
        <v>189</v>
      </c>
      <c r="L435" t="s">
        <v>190</v>
      </c>
    </row>
    <row r="436" spans="1:12">
      <c r="A436" s="26">
        <v>46078</v>
      </c>
      <c r="B436" t="s">
        <v>463</v>
      </c>
      <c r="C436" s="16" t="s">
        <v>169</v>
      </c>
      <c r="D436" s="2" t="s">
        <v>79</v>
      </c>
      <c r="E436">
        <v>4000</v>
      </c>
      <c r="F436" s="4">
        <f t="shared" si="6"/>
        <v>7.20331352422114</v>
      </c>
      <c r="G436">
        <v>555.3</v>
      </c>
      <c r="H436" s="2" t="s">
        <v>20</v>
      </c>
      <c r="I436" t="s">
        <v>129</v>
      </c>
      <c r="J436" t="s">
        <v>188</v>
      </c>
      <c r="K436" s="24" t="s">
        <v>189</v>
      </c>
      <c r="L436" t="s">
        <v>190</v>
      </c>
    </row>
    <row r="437" spans="1:12">
      <c r="A437" s="26">
        <v>46078</v>
      </c>
      <c r="B437" t="s">
        <v>473</v>
      </c>
      <c r="C437" s="16" t="s">
        <v>169</v>
      </c>
      <c r="D437" s="2" t="s">
        <v>79</v>
      </c>
      <c r="E437">
        <v>4000</v>
      </c>
      <c r="F437" s="4">
        <f t="shared" si="6"/>
        <v>7.20331352422114</v>
      </c>
      <c r="G437">
        <v>555.3</v>
      </c>
      <c r="H437" s="2" t="s">
        <v>20</v>
      </c>
      <c r="I437" t="s">
        <v>129</v>
      </c>
      <c r="J437" t="s">
        <v>188</v>
      </c>
      <c r="K437" s="24" t="s">
        <v>189</v>
      </c>
      <c r="L437" t="s">
        <v>190</v>
      </c>
    </row>
    <row r="438" spans="1:12">
      <c r="A438" s="26">
        <v>46078</v>
      </c>
      <c r="B438" t="s">
        <v>474</v>
      </c>
      <c r="C438" s="16" t="s">
        <v>169</v>
      </c>
      <c r="D438" s="2" t="s">
        <v>79</v>
      </c>
      <c r="E438">
        <v>4000</v>
      </c>
      <c r="F438" s="4">
        <f t="shared" si="6"/>
        <v>7.20331352422114</v>
      </c>
      <c r="G438">
        <v>555.3</v>
      </c>
      <c r="H438" s="2" t="s">
        <v>20</v>
      </c>
      <c r="I438" t="s">
        <v>129</v>
      </c>
      <c r="J438" t="s">
        <v>188</v>
      </c>
      <c r="K438" s="24" t="s">
        <v>189</v>
      </c>
      <c r="L438" t="s">
        <v>190</v>
      </c>
    </row>
    <row r="439" spans="1:12">
      <c r="A439" s="26">
        <v>46079</v>
      </c>
      <c r="B439" t="s">
        <v>456</v>
      </c>
      <c r="C439" s="16" t="s">
        <v>169</v>
      </c>
      <c r="D439" s="27" t="s">
        <v>10</v>
      </c>
      <c r="E439">
        <v>2000</v>
      </c>
      <c r="F439" s="4">
        <f t="shared" si="6"/>
        <v>3.60165676211057</v>
      </c>
      <c r="G439">
        <v>555.3</v>
      </c>
      <c r="H439" s="13" t="s">
        <v>9</v>
      </c>
      <c r="I439" s="23" t="s">
        <v>140</v>
      </c>
      <c r="J439" t="s">
        <v>188</v>
      </c>
      <c r="K439" s="24" t="s">
        <v>633</v>
      </c>
      <c r="L439" t="s">
        <v>190</v>
      </c>
    </row>
    <row r="440" spans="1:12">
      <c r="A440" s="26">
        <v>46079</v>
      </c>
      <c r="B440" t="s">
        <v>467</v>
      </c>
      <c r="C440" s="16" t="s">
        <v>169</v>
      </c>
      <c r="D440" s="27" t="s">
        <v>10</v>
      </c>
      <c r="E440">
        <v>2000</v>
      </c>
      <c r="F440" s="4">
        <f t="shared" si="6"/>
        <v>3.60165676211057</v>
      </c>
      <c r="G440">
        <v>555.3</v>
      </c>
      <c r="H440" s="13" t="s">
        <v>9</v>
      </c>
      <c r="I440" s="23" t="s">
        <v>140</v>
      </c>
      <c r="J440" t="s">
        <v>188</v>
      </c>
      <c r="K440" s="24" t="s">
        <v>633</v>
      </c>
      <c r="L440" t="s">
        <v>190</v>
      </c>
    </row>
    <row r="441" spans="1:12">
      <c r="A441" s="26">
        <v>46079</v>
      </c>
      <c r="B441" t="s">
        <v>475</v>
      </c>
      <c r="C441" t="s">
        <v>173</v>
      </c>
      <c r="D441" s="27" t="s">
        <v>10</v>
      </c>
      <c r="E441">
        <v>800</v>
      </c>
      <c r="F441" s="4">
        <f t="shared" si="6"/>
        <v>1.44066270484423</v>
      </c>
      <c r="G441">
        <v>555.3</v>
      </c>
      <c r="H441" s="13" t="s">
        <v>9</v>
      </c>
      <c r="I441" s="23" t="s">
        <v>143</v>
      </c>
      <c r="J441" t="s">
        <v>188</v>
      </c>
      <c r="K441" s="24" t="s">
        <v>633</v>
      </c>
      <c r="L441" t="s">
        <v>190</v>
      </c>
    </row>
    <row r="442" spans="1:12">
      <c r="A442" s="48">
        <v>46079</v>
      </c>
      <c r="B442" s="16" t="s">
        <v>476</v>
      </c>
      <c r="C442" s="16" t="s">
        <v>169</v>
      </c>
      <c r="D442" s="31" t="s">
        <v>79</v>
      </c>
      <c r="E442" s="16">
        <v>4000</v>
      </c>
      <c r="F442" s="4">
        <f t="shared" si="6"/>
        <v>7.20331352422114</v>
      </c>
      <c r="G442">
        <v>555.3</v>
      </c>
      <c r="H442" s="17" t="s">
        <v>16</v>
      </c>
      <c r="I442" s="16" t="s">
        <v>141</v>
      </c>
      <c r="J442" t="s">
        <v>188</v>
      </c>
      <c r="K442" s="24" t="s">
        <v>189</v>
      </c>
      <c r="L442" t="s">
        <v>190</v>
      </c>
    </row>
    <row r="443" spans="1:12">
      <c r="A443" s="48">
        <v>46079</v>
      </c>
      <c r="B443" s="16" t="s">
        <v>477</v>
      </c>
      <c r="C443" s="16" t="s">
        <v>169</v>
      </c>
      <c r="D443" s="31" t="s">
        <v>79</v>
      </c>
      <c r="E443" s="16">
        <v>4000</v>
      </c>
      <c r="F443" s="4">
        <f t="shared" si="6"/>
        <v>7.20331352422114</v>
      </c>
      <c r="G443">
        <v>555.3</v>
      </c>
      <c r="H443" s="17" t="s">
        <v>16</v>
      </c>
      <c r="I443" s="16" t="s">
        <v>141</v>
      </c>
      <c r="J443" t="s">
        <v>188</v>
      </c>
      <c r="K443" s="24" t="s">
        <v>189</v>
      </c>
      <c r="L443" t="s">
        <v>190</v>
      </c>
    </row>
    <row r="444" spans="1:12">
      <c r="A444" s="48">
        <v>46079</v>
      </c>
      <c r="B444" s="16" t="s">
        <v>478</v>
      </c>
      <c r="C444" s="16" t="s">
        <v>175</v>
      </c>
      <c r="D444" s="31" t="s">
        <v>79</v>
      </c>
      <c r="E444" s="16">
        <v>3000</v>
      </c>
      <c r="F444" s="4">
        <f t="shared" si="6"/>
        <v>5.40248514316586</v>
      </c>
      <c r="G444">
        <v>555.3</v>
      </c>
      <c r="H444" s="17" t="s">
        <v>16</v>
      </c>
      <c r="I444" s="16" t="s">
        <v>141</v>
      </c>
      <c r="J444" t="s">
        <v>188</v>
      </c>
      <c r="K444" s="24" t="s">
        <v>189</v>
      </c>
      <c r="L444" t="s">
        <v>190</v>
      </c>
    </row>
    <row r="445" spans="1:12">
      <c r="A445" s="48">
        <v>46079</v>
      </c>
      <c r="B445" s="16" t="s">
        <v>479</v>
      </c>
      <c r="C445" s="16" t="s">
        <v>169</v>
      </c>
      <c r="D445" s="31" t="s">
        <v>79</v>
      </c>
      <c r="E445" s="16">
        <v>4000</v>
      </c>
      <c r="F445" s="4">
        <f t="shared" si="6"/>
        <v>7.20331352422114</v>
      </c>
      <c r="G445">
        <v>555.3</v>
      </c>
      <c r="H445" s="17" t="s">
        <v>16</v>
      </c>
      <c r="I445" s="16" t="s">
        <v>141</v>
      </c>
      <c r="J445" t="s">
        <v>188</v>
      </c>
      <c r="K445" s="24" t="s">
        <v>189</v>
      </c>
      <c r="L445" t="s">
        <v>190</v>
      </c>
    </row>
    <row r="446" spans="1:12">
      <c r="A446" s="48">
        <v>46079</v>
      </c>
      <c r="B446" s="16" t="s">
        <v>480</v>
      </c>
      <c r="C446" s="16" t="s">
        <v>169</v>
      </c>
      <c r="D446" s="31" t="s">
        <v>79</v>
      </c>
      <c r="E446" s="16">
        <v>4000</v>
      </c>
      <c r="F446" s="4">
        <f t="shared" si="6"/>
        <v>7.20331352422114</v>
      </c>
      <c r="G446">
        <v>555.3</v>
      </c>
      <c r="H446" s="17" t="s">
        <v>16</v>
      </c>
      <c r="I446" s="16" t="s">
        <v>141</v>
      </c>
      <c r="J446" t="s">
        <v>188</v>
      </c>
      <c r="K446" s="24" t="s">
        <v>189</v>
      </c>
      <c r="L446" t="s">
        <v>190</v>
      </c>
    </row>
    <row r="447" spans="1:12">
      <c r="A447" s="48">
        <v>46079</v>
      </c>
      <c r="B447" s="16" t="s">
        <v>481</v>
      </c>
      <c r="C447" s="16" t="s">
        <v>175</v>
      </c>
      <c r="D447" s="31" t="s">
        <v>79</v>
      </c>
      <c r="E447" s="16">
        <v>3000</v>
      </c>
      <c r="F447" s="4">
        <f t="shared" si="6"/>
        <v>5.40248514316586</v>
      </c>
      <c r="G447">
        <v>555.3</v>
      </c>
      <c r="H447" s="17" t="s">
        <v>16</v>
      </c>
      <c r="I447" s="16" t="s">
        <v>141</v>
      </c>
      <c r="J447" t="s">
        <v>188</v>
      </c>
      <c r="K447" s="24" t="s">
        <v>189</v>
      </c>
      <c r="L447" t="s">
        <v>190</v>
      </c>
    </row>
    <row r="448" spans="1:12">
      <c r="A448" s="43">
        <v>46079</v>
      </c>
      <c r="B448" s="44" t="s">
        <v>482</v>
      </c>
      <c r="C448" s="16" t="s">
        <v>169</v>
      </c>
      <c r="D448" s="45" t="s">
        <v>79</v>
      </c>
      <c r="E448" s="60">
        <v>3000</v>
      </c>
      <c r="F448" s="4">
        <f t="shared" si="6"/>
        <v>5.40248514316586</v>
      </c>
      <c r="G448">
        <v>555.3</v>
      </c>
      <c r="H448" s="36" t="s">
        <v>15</v>
      </c>
      <c r="I448" t="s">
        <v>142</v>
      </c>
      <c r="J448" t="s">
        <v>188</v>
      </c>
      <c r="K448" s="24" t="s">
        <v>189</v>
      </c>
      <c r="L448" t="s">
        <v>190</v>
      </c>
    </row>
    <row r="449" spans="1:12">
      <c r="A449" s="43">
        <v>46079</v>
      </c>
      <c r="B449" s="44" t="s">
        <v>483</v>
      </c>
      <c r="C449" s="44" t="s">
        <v>167</v>
      </c>
      <c r="D449" s="45" t="s">
        <v>79</v>
      </c>
      <c r="E449" s="60">
        <v>2000</v>
      </c>
      <c r="F449" s="4">
        <f t="shared" si="6"/>
        <v>3.60165676211057</v>
      </c>
      <c r="G449">
        <v>555.3</v>
      </c>
      <c r="H449" s="2" t="s">
        <v>15</v>
      </c>
      <c r="I449" t="s">
        <v>142</v>
      </c>
      <c r="J449" t="s">
        <v>188</v>
      </c>
      <c r="K449" s="24" t="s">
        <v>189</v>
      </c>
      <c r="L449" t="s">
        <v>190</v>
      </c>
    </row>
    <row r="450" spans="1:12">
      <c r="A450" s="43">
        <v>46079</v>
      </c>
      <c r="B450" s="44" t="s">
        <v>484</v>
      </c>
      <c r="C450" s="16" t="s">
        <v>169</v>
      </c>
      <c r="D450" s="45" t="s">
        <v>79</v>
      </c>
      <c r="E450" s="60">
        <v>2000</v>
      </c>
      <c r="F450" s="4">
        <f t="shared" ref="F450:F473" si="7">+E450/G450</f>
        <v>3.60165676211057</v>
      </c>
      <c r="G450">
        <v>555.3</v>
      </c>
      <c r="H450" s="36" t="s">
        <v>15</v>
      </c>
      <c r="I450" t="s">
        <v>142</v>
      </c>
      <c r="J450" t="s">
        <v>188</v>
      </c>
      <c r="K450" s="24" t="s">
        <v>189</v>
      </c>
      <c r="L450" t="s">
        <v>190</v>
      </c>
    </row>
    <row r="451" spans="1:12">
      <c r="A451" s="43">
        <v>46079</v>
      </c>
      <c r="B451" s="44" t="s">
        <v>485</v>
      </c>
      <c r="C451" s="16" t="s">
        <v>174</v>
      </c>
      <c r="D451" s="45" t="s">
        <v>79</v>
      </c>
      <c r="E451" s="60">
        <v>5000</v>
      </c>
      <c r="F451" s="4">
        <f t="shared" si="7"/>
        <v>9.00414190527643</v>
      </c>
      <c r="G451">
        <v>555.3</v>
      </c>
      <c r="H451" s="2" t="s">
        <v>15</v>
      </c>
      <c r="I451" t="s">
        <v>142</v>
      </c>
      <c r="J451" t="s">
        <v>188</v>
      </c>
      <c r="K451" s="24" t="s">
        <v>189</v>
      </c>
      <c r="L451" t="s">
        <v>190</v>
      </c>
    </row>
    <row r="452" spans="1:12">
      <c r="A452" s="43">
        <v>46079</v>
      </c>
      <c r="B452" s="44" t="s">
        <v>486</v>
      </c>
      <c r="C452" s="16" t="s">
        <v>174</v>
      </c>
      <c r="D452" s="45" t="s">
        <v>79</v>
      </c>
      <c r="E452" s="60">
        <v>13000</v>
      </c>
      <c r="F452" s="4">
        <f t="shared" si="7"/>
        <v>23.4107689537187</v>
      </c>
      <c r="G452">
        <v>555.3</v>
      </c>
      <c r="H452" s="36" t="s">
        <v>15</v>
      </c>
      <c r="I452" t="s">
        <v>142</v>
      </c>
      <c r="J452" t="s">
        <v>188</v>
      </c>
      <c r="K452" s="24" t="s">
        <v>189</v>
      </c>
      <c r="L452" t="s">
        <v>190</v>
      </c>
    </row>
    <row r="453" spans="1:12">
      <c r="A453" s="26">
        <v>46080</v>
      </c>
      <c r="B453" t="s">
        <v>456</v>
      </c>
      <c r="C453" s="16" t="s">
        <v>169</v>
      </c>
      <c r="D453" s="27" t="s">
        <v>10</v>
      </c>
      <c r="E453">
        <v>2000</v>
      </c>
      <c r="F453" s="4">
        <f t="shared" si="7"/>
        <v>3.60165676211057</v>
      </c>
      <c r="G453">
        <v>555.3</v>
      </c>
      <c r="H453" s="13" t="s">
        <v>9</v>
      </c>
      <c r="I453" t="s">
        <v>148</v>
      </c>
      <c r="J453" t="s">
        <v>188</v>
      </c>
      <c r="K453" s="24" t="s">
        <v>633</v>
      </c>
      <c r="L453" t="s">
        <v>190</v>
      </c>
    </row>
    <row r="454" spans="1:12">
      <c r="A454" s="26">
        <v>46080</v>
      </c>
      <c r="B454" t="s">
        <v>457</v>
      </c>
      <c r="C454" s="16" t="s">
        <v>169</v>
      </c>
      <c r="D454" s="27" t="s">
        <v>10</v>
      </c>
      <c r="E454">
        <v>2000</v>
      </c>
      <c r="F454" s="4">
        <f t="shared" si="7"/>
        <v>3.60165676211057</v>
      </c>
      <c r="G454">
        <v>555.3</v>
      </c>
      <c r="H454" s="13" t="s">
        <v>9</v>
      </c>
      <c r="I454" t="s">
        <v>148</v>
      </c>
      <c r="J454" t="s">
        <v>188</v>
      </c>
      <c r="K454" s="24" t="s">
        <v>633</v>
      </c>
      <c r="L454" t="s">
        <v>190</v>
      </c>
    </row>
    <row r="455" spans="1:12">
      <c r="A455" s="34">
        <v>46080</v>
      </c>
      <c r="B455" s="19" t="s">
        <v>487</v>
      </c>
      <c r="C455" s="16" t="s">
        <v>169</v>
      </c>
      <c r="D455" s="27" t="s">
        <v>14</v>
      </c>
      <c r="E455">
        <v>4000</v>
      </c>
      <c r="F455" s="4">
        <f t="shared" si="7"/>
        <v>7.20331352422114</v>
      </c>
      <c r="G455">
        <v>555.3</v>
      </c>
      <c r="H455" s="2" t="s">
        <v>13</v>
      </c>
      <c r="I455" t="s">
        <v>149</v>
      </c>
      <c r="J455" t="s">
        <v>188</v>
      </c>
      <c r="K455" s="24" t="s">
        <v>633</v>
      </c>
      <c r="L455" t="s">
        <v>190</v>
      </c>
    </row>
    <row r="456" spans="1:12">
      <c r="A456" s="34">
        <v>46080</v>
      </c>
      <c r="B456" s="19" t="s">
        <v>488</v>
      </c>
      <c r="C456" s="16" t="s">
        <v>169</v>
      </c>
      <c r="D456" s="27" t="s">
        <v>14</v>
      </c>
      <c r="E456" s="19">
        <v>4000</v>
      </c>
      <c r="F456" s="4">
        <f t="shared" si="7"/>
        <v>7.20331352422114</v>
      </c>
      <c r="G456">
        <v>555.3</v>
      </c>
      <c r="H456" s="2" t="s">
        <v>13</v>
      </c>
      <c r="I456" t="s">
        <v>149</v>
      </c>
      <c r="J456" t="s">
        <v>188</v>
      </c>
      <c r="K456" s="24" t="s">
        <v>633</v>
      </c>
      <c r="L456" t="s">
        <v>190</v>
      </c>
    </row>
    <row r="457" spans="1:12">
      <c r="A457" s="48">
        <v>46080</v>
      </c>
      <c r="B457" s="16" t="s">
        <v>387</v>
      </c>
      <c r="C457" s="16" t="s">
        <v>169</v>
      </c>
      <c r="D457" s="32" t="s">
        <v>79</v>
      </c>
      <c r="E457" s="47">
        <v>3500</v>
      </c>
      <c r="F457" s="4">
        <f t="shared" si="7"/>
        <v>6.3028993336935</v>
      </c>
      <c r="G457">
        <v>555.3</v>
      </c>
      <c r="H457" s="17" t="s">
        <v>11</v>
      </c>
      <c r="I457" s="16" t="s">
        <v>147</v>
      </c>
      <c r="J457" t="s">
        <v>188</v>
      </c>
      <c r="K457" s="24" t="s">
        <v>189</v>
      </c>
      <c r="L457" t="s">
        <v>190</v>
      </c>
    </row>
    <row r="458" spans="1:12">
      <c r="A458" s="46">
        <v>46080</v>
      </c>
      <c r="B458" s="16" t="s">
        <v>388</v>
      </c>
      <c r="C458" s="16" t="s">
        <v>169</v>
      </c>
      <c r="D458" s="32" t="s">
        <v>79</v>
      </c>
      <c r="E458" s="47">
        <v>3500</v>
      </c>
      <c r="F458" s="4">
        <f t="shared" si="7"/>
        <v>6.3028993336935</v>
      </c>
      <c r="G458">
        <v>555.3</v>
      </c>
      <c r="H458" s="17" t="s">
        <v>11</v>
      </c>
      <c r="I458" s="16" t="s">
        <v>147</v>
      </c>
      <c r="J458" t="s">
        <v>188</v>
      </c>
      <c r="K458" s="24" t="s">
        <v>189</v>
      </c>
      <c r="L458" t="s">
        <v>190</v>
      </c>
    </row>
    <row r="459" spans="1:12">
      <c r="A459" s="26">
        <v>46080</v>
      </c>
      <c r="B459" t="s">
        <v>489</v>
      </c>
      <c r="C459" s="16" t="s">
        <v>169</v>
      </c>
      <c r="D459" s="2" t="s">
        <v>19</v>
      </c>
      <c r="E459">
        <v>3500</v>
      </c>
      <c r="F459" s="4">
        <f t="shared" si="7"/>
        <v>6.3028993336935</v>
      </c>
      <c r="G459">
        <v>555.3</v>
      </c>
      <c r="H459" s="2" t="s">
        <v>18</v>
      </c>
      <c r="I459" t="s">
        <v>144</v>
      </c>
      <c r="J459" t="s">
        <v>188</v>
      </c>
      <c r="K459" s="24" t="s">
        <v>633</v>
      </c>
      <c r="L459" t="s">
        <v>190</v>
      </c>
    </row>
    <row r="460" spans="1:12">
      <c r="A460" s="26">
        <v>46080</v>
      </c>
      <c r="B460" t="s">
        <v>490</v>
      </c>
      <c r="C460" s="16" t="s">
        <v>169</v>
      </c>
      <c r="D460" s="2" t="s">
        <v>19</v>
      </c>
      <c r="E460">
        <v>1000</v>
      </c>
      <c r="F460" s="4">
        <f t="shared" si="7"/>
        <v>1.80082838105529</v>
      </c>
      <c r="G460">
        <v>555.3</v>
      </c>
      <c r="H460" s="2" t="s">
        <v>18</v>
      </c>
      <c r="I460" t="s">
        <v>144</v>
      </c>
      <c r="J460" t="s">
        <v>188</v>
      </c>
      <c r="K460" s="24" t="s">
        <v>633</v>
      </c>
      <c r="L460" t="s">
        <v>190</v>
      </c>
    </row>
    <row r="461" spans="1:12">
      <c r="A461" s="26">
        <v>46080</v>
      </c>
      <c r="B461" t="s">
        <v>460</v>
      </c>
      <c r="C461" s="16" t="s">
        <v>169</v>
      </c>
      <c r="D461" s="2" t="s">
        <v>19</v>
      </c>
      <c r="E461">
        <v>3500</v>
      </c>
      <c r="F461" s="4">
        <f t="shared" si="7"/>
        <v>6.3028993336935</v>
      </c>
      <c r="G461">
        <v>555.3</v>
      </c>
      <c r="H461" s="2" t="s">
        <v>18</v>
      </c>
      <c r="I461" t="s">
        <v>144</v>
      </c>
      <c r="J461" t="s">
        <v>188</v>
      </c>
      <c r="K461" s="24" t="s">
        <v>633</v>
      </c>
      <c r="L461" t="s">
        <v>190</v>
      </c>
    </row>
    <row r="462" spans="1:12">
      <c r="A462" s="43">
        <v>46080</v>
      </c>
      <c r="B462" s="44" t="s">
        <v>491</v>
      </c>
      <c r="C462" s="16" t="s">
        <v>169</v>
      </c>
      <c r="D462" s="45" t="s">
        <v>79</v>
      </c>
      <c r="E462" s="60">
        <v>3000</v>
      </c>
      <c r="F462" s="4">
        <f t="shared" si="7"/>
        <v>5.40248514316586</v>
      </c>
      <c r="G462">
        <v>555.3</v>
      </c>
      <c r="H462" s="2" t="s">
        <v>15</v>
      </c>
      <c r="I462" t="s">
        <v>142</v>
      </c>
      <c r="J462" t="s">
        <v>188</v>
      </c>
      <c r="K462" s="24" t="s">
        <v>189</v>
      </c>
      <c r="L462" t="s">
        <v>190</v>
      </c>
    </row>
    <row r="463" spans="1:12">
      <c r="A463" s="43">
        <v>46080</v>
      </c>
      <c r="B463" s="44" t="s">
        <v>492</v>
      </c>
      <c r="C463" s="16" t="s">
        <v>169</v>
      </c>
      <c r="D463" s="45" t="s">
        <v>79</v>
      </c>
      <c r="E463" s="60">
        <v>3000</v>
      </c>
      <c r="F463" s="4">
        <f t="shared" si="7"/>
        <v>5.40248514316586</v>
      </c>
      <c r="G463">
        <v>555.3</v>
      </c>
      <c r="H463" s="36" t="s">
        <v>15</v>
      </c>
      <c r="I463" t="s">
        <v>142</v>
      </c>
      <c r="J463" t="s">
        <v>188</v>
      </c>
      <c r="K463" s="24" t="s">
        <v>189</v>
      </c>
      <c r="L463" t="s">
        <v>190</v>
      </c>
    </row>
    <row r="464" spans="1:12">
      <c r="A464" s="43">
        <v>46080</v>
      </c>
      <c r="B464" s="44" t="s">
        <v>493</v>
      </c>
      <c r="C464" s="44" t="s">
        <v>175</v>
      </c>
      <c r="D464" s="45" t="s">
        <v>79</v>
      </c>
      <c r="E464" s="60">
        <v>10000</v>
      </c>
      <c r="F464" s="4">
        <f t="shared" si="7"/>
        <v>18.0082838105529</v>
      </c>
      <c r="G464">
        <v>555.3</v>
      </c>
      <c r="H464" s="2" t="s">
        <v>15</v>
      </c>
      <c r="I464" t="s">
        <v>142</v>
      </c>
      <c r="J464" t="s">
        <v>188</v>
      </c>
      <c r="K464" s="24" t="s">
        <v>189</v>
      </c>
      <c r="L464" t="s">
        <v>190</v>
      </c>
    </row>
    <row r="465" spans="1:12">
      <c r="A465" s="43">
        <v>46080</v>
      </c>
      <c r="B465" s="44" t="s">
        <v>485</v>
      </c>
      <c r="C465" s="16" t="s">
        <v>174</v>
      </c>
      <c r="D465" s="45" t="s">
        <v>79</v>
      </c>
      <c r="E465" s="60">
        <v>5000</v>
      </c>
      <c r="F465" s="4">
        <f t="shared" si="7"/>
        <v>9.00414190527643</v>
      </c>
      <c r="G465">
        <v>555.3</v>
      </c>
      <c r="H465" s="36" t="s">
        <v>15</v>
      </c>
      <c r="I465" t="s">
        <v>142</v>
      </c>
      <c r="J465" t="s">
        <v>188</v>
      </c>
      <c r="K465" s="24" t="s">
        <v>189</v>
      </c>
      <c r="L465" t="s">
        <v>190</v>
      </c>
    </row>
    <row r="466" spans="1:12">
      <c r="A466" s="43">
        <v>46080</v>
      </c>
      <c r="B466" s="44" t="s">
        <v>494</v>
      </c>
      <c r="C466" s="16" t="s">
        <v>169</v>
      </c>
      <c r="D466" s="45" t="s">
        <v>79</v>
      </c>
      <c r="E466" s="60">
        <v>2000</v>
      </c>
      <c r="F466" s="4">
        <f t="shared" si="7"/>
        <v>3.60165676211057</v>
      </c>
      <c r="G466">
        <v>555.3</v>
      </c>
      <c r="H466" s="2" t="s">
        <v>15</v>
      </c>
      <c r="I466" t="s">
        <v>142</v>
      </c>
      <c r="J466" t="s">
        <v>188</v>
      </c>
      <c r="K466" s="24" t="s">
        <v>189</v>
      </c>
      <c r="L466" t="s">
        <v>190</v>
      </c>
    </row>
    <row r="467" spans="1:12">
      <c r="A467" s="43">
        <v>46080</v>
      </c>
      <c r="B467" s="44" t="s">
        <v>495</v>
      </c>
      <c r="C467" s="16" t="s">
        <v>169</v>
      </c>
      <c r="D467" s="45" t="s">
        <v>79</v>
      </c>
      <c r="E467" s="60">
        <v>2000</v>
      </c>
      <c r="F467" s="4">
        <f t="shared" si="7"/>
        <v>3.60165676211057</v>
      </c>
      <c r="G467">
        <v>555.3</v>
      </c>
      <c r="H467" s="36" t="s">
        <v>15</v>
      </c>
      <c r="I467" t="s">
        <v>142</v>
      </c>
      <c r="J467" t="s">
        <v>188</v>
      </c>
      <c r="K467" s="24" t="s">
        <v>189</v>
      </c>
      <c r="L467" t="s">
        <v>190</v>
      </c>
    </row>
    <row r="468" spans="1:12">
      <c r="A468" s="43">
        <v>46080</v>
      </c>
      <c r="B468" s="44" t="s">
        <v>496</v>
      </c>
      <c r="C468" s="16" t="s">
        <v>169</v>
      </c>
      <c r="D468" s="45" t="s">
        <v>79</v>
      </c>
      <c r="E468" s="60">
        <v>6000</v>
      </c>
      <c r="F468" s="4">
        <f t="shared" si="7"/>
        <v>10.8049702863317</v>
      </c>
      <c r="G468">
        <v>555.3</v>
      </c>
      <c r="H468" s="2" t="s">
        <v>15</v>
      </c>
      <c r="I468" t="s">
        <v>142</v>
      </c>
      <c r="J468" t="s">
        <v>188</v>
      </c>
      <c r="K468" s="24" t="s">
        <v>189</v>
      </c>
      <c r="L468" t="s">
        <v>190</v>
      </c>
    </row>
    <row r="469" spans="1:12">
      <c r="A469" s="26">
        <v>46080</v>
      </c>
      <c r="B469" t="s">
        <v>497</v>
      </c>
      <c r="C469" s="16" t="s">
        <v>169</v>
      </c>
      <c r="D469" s="2" t="s">
        <v>79</v>
      </c>
      <c r="E469">
        <v>4500</v>
      </c>
      <c r="F469" s="4">
        <f t="shared" si="7"/>
        <v>8.10372771474879</v>
      </c>
      <c r="G469">
        <v>555.3</v>
      </c>
      <c r="H469" s="2" t="s">
        <v>20</v>
      </c>
      <c r="I469" t="s">
        <v>145</v>
      </c>
      <c r="J469" t="s">
        <v>188</v>
      </c>
      <c r="K469" s="24" t="s">
        <v>189</v>
      </c>
      <c r="L469" t="s">
        <v>190</v>
      </c>
    </row>
    <row r="470" spans="1:12">
      <c r="A470" s="26">
        <v>46080</v>
      </c>
      <c r="B470" t="s">
        <v>455</v>
      </c>
      <c r="C470" s="16" t="s">
        <v>169</v>
      </c>
      <c r="D470" s="2" t="s">
        <v>79</v>
      </c>
      <c r="E470">
        <v>4500</v>
      </c>
      <c r="F470" s="4">
        <f t="shared" si="7"/>
        <v>8.10372771474879</v>
      </c>
      <c r="G470">
        <v>555.3</v>
      </c>
      <c r="H470" s="2" t="s">
        <v>20</v>
      </c>
      <c r="I470" t="s">
        <v>145</v>
      </c>
      <c r="J470" t="s">
        <v>188</v>
      </c>
      <c r="K470" s="24" t="s">
        <v>189</v>
      </c>
      <c r="L470" t="s">
        <v>190</v>
      </c>
    </row>
    <row r="471" spans="1:12">
      <c r="A471" s="26">
        <v>46080</v>
      </c>
      <c r="B471" t="s">
        <v>462</v>
      </c>
      <c r="C471" s="16" t="s">
        <v>169</v>
      </c>
      <c r="D471" s="2" t="s">
        <v>79</v>
      </c>
      <c r="E471">
        <v>4000</v>
      </c>
      <c r="F471" s="4">
        <f t="shared" si="7"/>
        <v>7.20331352422114</v>
      </c>
      <c r="G471">
        <v>555.3</v>
      </c>
      <c r="H471" s="2" t="s">
        <v>20</v>
      </c>
      <c r="I471" t="s">
        <v>146</v>
      </c>
      <c r="J471" t="s">
        <v>188</v>
      </c>
      <c r="K471" s="24" t="s">
        <v>189</v>
      </c>
      <c r="L471" t="s">
        <v>190</v>
      </c>
    </row>
    <row r="472" spans="1:12">
      <c r="A472" s="26">
        <v>46080</v>
      </c>
      <c r="B472" t="s">
        <v>463</v>
      </c>
      <c r="C472" s="16" t="s">
        <v>169</v>
      </c>
      <c r="D472" s="2" t="s">
        <v>79</v>
      </c>
      <c r="E472">
        <v>4000</v>
      </c>
      <c r="F472" s="4">
        <f t="shared" si="7"/>
        <v>7.20331352422114</v>
      </c>
      <c r="G472">
        <v>555.3</v>
      </c>
      <c r="H472" s="2" t="s">
        <v>20</v>
      </c>
      <c r="I472" t="s">
        <v>146</v>
      </c>
      <c r="J472" t="s">
        <v>188</v>
      </c>
      <c r="K472" s="24" t="s">
        <v>189</v>
      </c>
      <c r="L472" t="s">
        <v>190</v>
      </c>
    </row>
    <row r="473" spans="1:12">
      <c r="A473" s="57">
        <v>46081</v>
      </c>
      <c r="B473" s="16" t="s">
        <v>498</v>
      </c>
      <c r="C473" s="16" t="s">
        <v>165</v>
      </c>
      <c r="D473" s="17" t="s">
        <v>10</v>
      </c>
      <c r="E473" s="15">
        <v>4950</v>
      </c>
      <c r="F473" s="4">
        <f t="shared" si="7"/>
        <v>8.91410048622366</v>
      </c>
      <c r="G473">
        <v>555.3</v>
      </c>
      <c r="H473" s="17" t="s">
        <v>27</v>
      </c>
      <c r="I473" s="16"/>
      <c r="J473" t="s">
        <v>188</v>
      </c>
      <c r="K473" s="24" t="s">
        <v>633</v>
      </c>
      <c r="L473" t="s">
        <v>190</v>
      </c>
    </row>
    <row r="474" spans="1:11">
      <c r="A474" s="61"/>
      <c r="D474" s="13"/>
      <c r="E474" s="62"/>
      <c r="K474" s="25"/>
    </row>
    <row r="475" spans="1:12">
      <c r="A475" s="61"/>
      <c r="B475" s="63"/>
      <c r="C475" s="25"/>
      <c r="D475" s="64"/>
      <c r="E475" s="65"/>
      <c r="F475" s="66"/>
      <c r="G475" s="25"/>
      <c r="H475" s="67"/>
      <c r="I475" s="70"/>
      <c r="J475" s="25"/>
      <c r="K475" s="25"/>
      <c r="L475" s="25"/>
    </row>
    <row r="476" spans="1:12">
      <c r="A476" s="61"/>
      <c r="B476" s="63"/>
      <c r="C476" s="25"/>
      <c r="D476" s="64"/>
      <c r="E476" s="65"/>
      <c r="F476" s="66"/>
      <c r="G476" s="25"/>
      <c r="H476" s="67"/>
      <c r="I476" s="25"/>
      <c r="J476" s="25"/>
      <c r="K476" s="25"/>
      <c r="L476" s="25"/>
    </row>
    <row r="477" spans="2:12">
      <c r="B477" s="63"/>
      <c r="C477" s="25"/>
      <c r="D477" s="68"/>
      <c r="E477" s="69"/>
      <c r="F477" s="66"/>
      <c r="G477" s="25"/>
      <c r="H477" s="67"/>
      <c r="I477" s="70"/>
      <c r="J477" s="25"/>
      <c r="K477" s="25"/>
      <c r="L477" s="25"/>
    </row>
  </sheetData>
  <autoFilter xmlns:etc="http://www.wps.cn/officeDocument/2017/etCustomData" ref="A1:L473" etc:filterBottomFollowUsedRange="0">
    <extLst/>
  </autoFilter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61"/>
  <sheetViews>
    <sheetView tabSelected="1" workbookViewId="0">
      <pane ySplit="1" topLeftCell="A2" activePane="bottomLeft" state="frozen"/>
      <selection/>
      <selection pane="bottomLeft" activeCell="A1" sqref="$A1:$XFD1048576"/>
    </sheetView>
  </sheetViews>
  <sheetFormatPr defaultColWidth="8.70909090909091" defaultRowHeight="14.5"/>
  <cols>
    <col min="1" max="1" width="16.5727272727273" customWidth="1"/>
    <col min="2" max="4" width="13.5727272727273" customWidth="1"/>
    <col min="5" max="5" width="15.1363636363636" customWidth="1"/>
    <col min="6" max="9" width="13.5727272727273" customWidth="1"/>
    <col min="10" max="10" width="14" customWidth="1"/>
    <col min="12" max="12" width="18.2818181818182" customWidth="1"/>
    <col min="13" max="13" width="14" style="28" customWidth="1"/>
    <col min="14" max="14" width="31.2818181818182" style="71" customWidth="1"/>
    <col min="15" max="15" width="16.4272727272727" style="71" customWidth="1"/>
    <col min="16" max="16" width="18.4272727272727" customWidth="1"/>
  </cols>
  <sheetData>
    <row r="1" ht="39" spans="1:13">
      <c r="A1" s="72" t="s">
        <v>682</v>
      </c>
      <c r="B1" s="73" t="s">
        <v>683</v>
      </c>
      <c r="C1" s="73" t="s">
        <v>684</v>
      </c>
      <c r="D1" s="73" t="s">
        <v>685</v>
      </c>
      <c r="E1" s="73" t="s">
        <v>686</v>
      </c>
      <c r="F1" s="73" t="s">
        <v>687</v>
      </c>
      <c r="G1" s="73" t="s">
        <v>688</v>
      </c>
      <c r="H1" s="73" t="s">
        <v>689</v>
      </c>
      <c r="I1" s="73" t="s">
        <v>690</v>
      </c>
      <c r="J1" s="106" t="s">
        <v>691</v>
      </c>
      <c r="M1"/>
    </row>
    <row r="2" spans="1:15">
      <c r="A2" s="74" t="s">
        <v>692</v>
      </c>
      <c r="B2" s="75"/>
      <c r="C2" s="76"/>
      <c r="D2" s="75">
        <f>+SUM(D3:D14)</f>
        <v>0</v>
      </c>
      <c r="E2" s="75">
        <f t="shared" ref="E2:G2" si="0">+SUM(E3:E14)</f>
        <v>32413.59</v>
      </c>
      <c r="F2" s="75">
        <f t="shared" si="0"/>
        <v>0</v>
      </c>
      <c r="G2" s="75">
        <f t="shared" si="0"/>
        <v>0</v>
      </c>
      <c r="H2" s="77">
        <f>B2+D2-F2</f>
        <v>0</v>
      </c>
      <c r="I2" s="87">
        <f>+C2+E2-G2</f>
        <v>32413.59</v>
      </c>
      <c r="M2" t="s">
        <v>693</v>
      </c>
      <c r="N2" s="71" t="s">
        <v>694</v>
      </c>
      <c r="O2" s="71" t="s">
        <v>695</v>
      </c>
    </row>
    <row r="3" spans="1:15">
      <c r="A3" s="78" t="s">
        <v>696</v>
      </c>
      <c r="B3" s="79"/>
      <c r="C3" s="80"/>
      <c r="D3" s="79"/>
      <c r="E3" s="80"/>
      <c r="F3" s="81"/>
      <c r="G3" s="80"/>
      <c r="H3" s="82">
        <f>+B2+D3-F3</f>
        <v>0</v>
      </c>
      <c r="I3" s="91">
        <f>C3+E3-G3</f>
        <v>0</v>
      </c>
      <c r="M3" s="1" t="s">
        <v>635</v>
      </c>
      <c r="N3" s="71">
        <v>663420</v>
      </c>
      <c r="O3" s="71">
        <v>1186.79785330948</v>
      </c>
    </row>
    <row r="4" spans="1:15">
      <c r="A4" s="83" t="s">
        <v>697</v>
      </c>
      <c r="B4" s="79"/>
      <c r="C4" s="80"/>
      <c r="D4" s="79"/>
      <c r="E4" s="80"/>
      <c r="F4" s="81"/>
      <c r="G4" s="80"/>
      <c r="H4" s="82">
        <f>H3+D4-F4</f>
        <v>0</v>
      </c>
      <c r="I4" s="91">
        <f t="shared" ref="H4:I13" si="1">I3+E4-G4</f>
        <v>0</v>
      </c>
      <c r="M4" s="107" t="s">
        <v>698</v>
      </c>
      <c r="N4" s="71">
        <v>663420</v>
      </c>
      <c r="O4" s="71">
        <v>1186.79785330948</v>
      </c>
    </row>
    <row r="5" spans="1:15">
      <c r="A5" s="83" t="s">
        <v>699</v>
      </c>
      <c r="B5" s="79"/>
      <c r="C5" s="80"/>
      <c r="D5" s="79"/>
      <c r="E5" s="80">
        <v>32413.59</v>
      </c>
      <c r="F5" s="81"/>
      <c r="G5" s="80"/>
      <c r="H5" s="82">
        <f t="shared" si="1"/>
        <v>0</v>
      </c>
      <c r="I5" s="91">
        <f t="shared" si="1"/>
        <v>32413.59</v>
      </c>
      <c r="M5" s="1" t="s">
        <v>189</v>
      </c>
      <c r="N5" s="71">
        <v>1513000</v>
      </c>
      <c r="O5" s="71">
        <v>2734.95847842887</v>
      </c>
    </row>
    <row r="6" spans="1:15">
      <c r="A6" s="83" t="s">
        <v>700</v>
      </c>
      <c r="B6" s="79"/>
      <c r="C6" s="80"/>
      <c r="D6" s="79"/>
      <c r="E6" s="80"/>
      <c r="F6" s="81"/>
      <c r="G6" s="80"/>
      <c r="H6" s="82">
        <f t="shared" si="1"/>
        <v>0</v>
      </c>
      <c r="I6" s="91">
        <f t="shared" si="1"/>
        <v>32413.59</v>
      </c>
      <c r="M6" s="107" t="s">
        <v>698</v>
      </c>
      <c r="N6" s="71">
        <v>100000</v>
      </c>
      <c r="O6" s="71">
        <v>178.890876565295</v>
      </c>
    </row>
    <row r="7" spans="1:15">
      <c r="A7" s="83" t="s">
        <v>701</v>
      </c>
      <c r="B7" s="79"/>
      <c r="C7" s="80"/>
      <c r="D7" s="79"/>
      <c r="E7" s="80"/>
      <c r="F7" s="81"/>
      <c r="G7" s="80"/>
      <c r="H7" s="82">
        <f t="shared" si="1"/>
        <v>0</v>
      </c>
      <c r="I7" s="91">
        <f t="shared" si="1"/>
        <v>32413.59</v>
      </c>
      <c r="M7" s="107" t="s">
        <v>702</v>
      </c>
      <c r="N7" s="71">
        <v>1413000</v>
      </c>
      <c r="O7" s="71">
        <v>2556.06760186358</v>
      </c>
    </row>
    <row r="8" spans="1:15">
      <c r="A8" s="84" t="s">
        <v>50</v>
      </c>
      <c r="B8" s="79"/>
      <c r="C8" s="80"/>
      <c r="D8" s="79"/>
      <c r="E8" s="80"/>
      <c r="F8" s="81"/>
      <c r="G8" s="80"/>
      <c r="H8" s="82">
        <f t="shared" si="1"/>
        <v>0</v>
      </c>
      <c r="I8" s="91">
        <f t="shared" si="1"/>
        <v>32413.59</v>
      </c>
      <c r="M8" s="1" t="s">
        <v>633</v>
      </c>
      <c r="N8" s="71">
        <v>879555</v>
      </c>
      <c r="O8" s="71">
        <v>1585.20652940398</v>
      </c>
    </row>
    <row r="9" spans="1:15">
      <c r="A9" s="83" t="s">
        <v>51</v>
      </c>
      <c r="B9" s="79"/>
      <c r="C9" s="80"/>
      <c r="D9" s="79"/>
      <c r="E9" s="80"/>
      <c r="F9" s="81"/>
      <c r="G9" s="80"/>
      <c r="H9" s="82">
        <f t="shared" si="1"/>
        <v>0</v>
      </c>
      <c r="I9" s="91">
        <f t="shared" si="1"/>
        <v>32413.59</v>
      </c>
      <c r="M9" s="107" t="s">
        <v>698</v>
      </c>
      <c r="N9" s="71">
        <v>67500</v>
      </c>
      <c r="O9" s="71">
        <v>120.751341681574</v>
      </c>
    </row>
    <row r="10" spans="1:15">
      <c r="A10" s="83" t="s">
        <v>52</v>
      </c>
      <c r="B10" s="79"/>
      <c r="C10" s="80"/>
      <c r="D10" s="79"/>
      <c r="E10" s="80"/>
      <c r="F10" s="81"/>
      <c r="G10" s="80"/>
      <c r="H10" s="82">
        <f t="shared" si="1"/>
        <v>0</v>
      </c>
      <c r="I10" s="91">
        <f t="shared" si="1"/>
        <v>32413.59</v>
      </c>
      <c r="M10" s="107" t="s">
        <v>702</v>
      </c>
      <c r="N10" s="71">
        <v>812055</v>
      </c>
      <c r="O10" s="71">
        <v>1464.4551877224</v>
      </c>
    </row>
    <row r="11" spans="1:15">
      <c r="A11" s="83" t="s">
        <v>53</v>
      </c>
      <c r="B11" s="79"/>
      <c r="C11" s="80"/>
      <c r="D11" s="79"/>
      <c r="E11" s="80"/>
      <c r="F11" s="81"/>
      <c r="G11" s="80"/>
      <c r="H11" s="82">
        <f t="shared" si="1"/>
        <v>0</v>
      </c>
      <c r="I11" s="91">
        <f t="shared" si="1"/>
        <v>32413.59</v>
      </c>
      <c r="M11" s="1" t="s">
        <v>703</v>
      </c>
      <c r="N11" s="71">
        <v>3055975</v>
      </c>
      <c r="O11" s="71">
        <v>5506.96286114234</v>
      </c>
    </row>
    <row r="12" spans="1:13">
      <c r="A12" s="83" t="s">
        <v>704</v>
      </c>
      <c r="B12" s="79"/>
      <c r="C12" s="80"/>
      <c r="D12" s="79"/>
      <c r="E12" s="80"/>
      <c r="F12" s="81"/>
      <c r="G12" s="80"/>
      <c r="H12" s="82">
        <f t="shared" si="1"/>
        <v>0</v>
      </c>
      <c r="I12" s="91">
        <f t="shared" si="1"/>
        <v>32413.59</v>
      </c>
      <c r="M12"/>
    </row>
    <row r="13" spans="1:16">
      <c r="A13" s="85" t="s">
        <v>705</v>
      </c>
      <c r="B13" s="79"/>
      <c r="C13" s="80"/>
      <c r="D13" s="79"/>
      <c r="E13" s="80"/>
      <c r="F13" s="81"/>
      <c r="G13" s="80"/>
      <c r="H13" s="82">
        <f t="shared" si="1"/>
        <v>0</v>
      </c>
      <c r="I13" s="91">
        <f t="shared" si="1"/>
        <v>32413.59</v>
      </c>
      <c r="M13" s="71"/>
      <c r="P13" s="71"/>
    </row>
    <row r="14" spans="1:16">
      <c r="A14" s="83" t="s">
        <v>706</v>
      </c>
      <c r="B14" s="79"/>
      <c r="C14" s="80"/>
      <c r="D14" s="79"/>
      <c r="E14" s="80"/>
      <c r="F14" s="81"/>
      <c r="G14" s="80"/>
      <c r="H14" s="82">
        <f>H10+D14-F14</f>
        <v>0</v>
      </c>
      <c r="I14" s="91">
        <f>I10+E14-G14</f>
        <v>32413.59</v>
      </c>
      <c r="M14" s="108"/>
      <c r="P14" s="71"/>
    </row>
    <row r="15" spans="1:13">
      <c r="A15" s="86" t="s">
        <v>633</v>
      </c>
      <c r="B15" s="75">
        <f>C15*J15</f>
        <v>11595139.0966</v>
      </c>
      <c r="C15" s="87">
        <v>20995.25</v>
      </c>
      <c r="D15" s="77">
        <f>SUM(D16:D27)</f>
        <v>0</v>
      </c>
      <c r="E15" s="76">
        <f>SUM(E16:E27)</f>
        <v>0</v>
      </c>
      <c r="F15" s="88">
        <f>SUM(F16:F27)</f>
        <v>879555</v>
      </c>
      <c r="G15" s="89">
        <f>SUM(G16:G27)</f>
        <v>1585.20652940398</v>
      </c>
      <c r="H15" s="88">
        <f>B15+D15-F15</f>
        <v>10715584.0966</v>
      </c>
      <c r="I15" s="89">
        <f>C15+E15-G15</f>
        <v>19410.043470596</v>
      </c>
      <c r="J15">
        <v>552.2744</v>
      </c>
      <c r="M15"/>
    </row>
    <row r="16" spans="1:13">
      <c r="A16" s="78" t="s">
        <v>696</v>
      </c>
      <c r="B16" s="90"/>
      <c r="C16" s="91"/>
      <c r="D16" s="82"/>
      <c r="E16" s="92"/>
      <c r="F16" s="93">
        <f>N9</f>
        <v>67500</v>
      </c>
      <c r="G16" s="92">
        <f>O9</f>
        <v>120.751341681574</v>
      </c>
      <c r="H16" s="82">
        <f>B15+D16-F16</f>
        <v>11527639.0966</v>
      </c>
      <c r="I16" s="91">
        <f>C15+E16-G16</f>
        <v>20874.4986583184</v>
      </c>
      <c r="M16"/>
    </row>
    <row r="17" spans="1:13">
      <c r="A17" s="83" t="s">
        <v>697</v>
      </c>
      <c r="B17" s="90"/>
      <c r="C17" s="91"/>
      <c r="D17" s="82"/>
      <c r="E17" s="92"/>
      <c r="F17" s="93">
        <f>N10</f>
        <v>812055</v>
      </c>
      <c r="G17" s="92">
        <f>O10</f>
        <v>1464.4551877224</v>
      </c>
      <c r="H17" s="82">
        <f>H16+D17-F17</f>
        <v>10715584.0966</v>
      </c>
      <c r="I17" s="91">
        <f>I16+E17-G17</f>
        <v>19410.043470596</v>
      </c>
      <c r="M17"/>
    </row>
    <row r="18" spans="1:13">
      <c r="A18" s="84" t="s">
        <v>699</v>
      </c>
      <c r="B18" s="90"/>
      <c r="C18" s="92"/>
      <c r="D18" s="90"/>
      <c r="E18" s="92"/>
      <c r="F18" s="94"/>
      <c r="G18" s="92"/>
      <c r="H18" s="82">
        <f t="shared" ref="H18:I27" si="2">H17+D18-F18</f>
        <v>10715584.0966</v>
      </c>
      <c r="I18" s="91">
        <f t="shared" si="2"/>
        <v>19410.043470596</v>
      </c>
      <c r="M18"/>
    </row>
    <row r="19" spans="1:13">
      <c r="A19" s="83" t="s">
        <v>700</v>
      </c>
      <c r="B19" s="90"/>
      <c r="C19" s="92"/>
      <c r="D19" s="90"/>
      <c r="E19" s="92"/>
      <c r="F19" s="94"/>
      <c r="G19" s="92"/>
      <c r="H19" s="82">
        <f t="shared" si="2"/>
        <v>10715584.0966</v>
      </c>
      <c r="I19" s="91">
        <f t="shared" si="2"/>
        <v>19410.043470596</v>
      </c>
      <c r="M19"/>
    </row>
    <row r="20" spans="1:13">
      <c r="A20" s="83" t="s">
        <v>701</v>
      </c>
      <c r="B20" s="90"/>
      <c r="C20" s="92"/>
      <c r="D20" s="90"/>
      <c r="E20" s="92"/>
      <c r="F20" s="94"/>
      <c r="G20" s="92"/>
      <c r="H20" s="82">
        <f t="shared" si="2"/>
        <v>10715584.0966</v>
      </c>
      <c r="I20" s="91">
        <f t="shared" si="2"/>
        <v>19410.043470596</v>
      </c>
      <c r="M20"/>
    </row>
    <row r="21" spans="1:13">
      <c r="A21" s="83" t="s">
        <v>50</v>
      </c>
      <c r="B21" s="90"/>
      <c r="C21" s="92"/>
      <c r="D21" s="90"/>
      <c r="E21" s="92"/>
      <c r="F21" s="94"/>
      <c r="G21" s="92"/>
      <c r="H21" s="82">
        <f t="shared" si="2"/>
        <v>10715584.0966</v>
      </c>
      <c r="I21" s="91">
        <f t="shared" si="2"/>
        <v>19410.043470596</v>
      </c>
      <c r="M21"/>
    </row>
    <row r="22" spans="1:13">
      <c r="A22" s="83" t="s">
        <v>51</v>
      </c>
      <c r="B22" s="90"/>
      <c r="C22" s="92"/>
      <c r="D22" s="90"/>
      <c r="E22" s="92"/>
      <c r="F22" s="94"/>
      <c r="G22" s="92"/>
      <c r="H22" s="82">
        <f t="shared" si="2"/>
        <v>10715584.0966</v>
      </c>
      <c r="I22" s="91">
        <f t="shared" si="2"/>
        <v>19410.043470596</v>
      </c>
      <c r="M22"/>
    </row>
    <row r="23" spans="1:13">
      <c r="A23" s="83" t="s">
        <v>52</v>
      </c>
      <c r="B23" s="90"/>
      <c r="C23" s="92"/>
      <c r="D23" s="90"/>
      <c r="E23" s="92"/>
      <c r="F23" s="94"/>
      <c r="G23" s="92"/>
      <c r="H23" s="82">
        <f t="shared" si="2"/>
        <v>10715584.0966</v>
      </c>
      <c r="I23" s="91">
        <f t="shared" si="2"/>
        <v>19410.043470596</v>
      </c>
      <c r="M23"/>
    </row>
    <row r="24" spans="1:13">
      <c r="A24" s="83" t="s">
        <v>53</v>
      </c>
      <c r="B24" s="90"/>
      <c r="C24" s="92"/>
      <c r="D24" s="90"/>
      <c r="E24" s="92"/>
      <c r="F24" s="94"/>
      <c r="G24" s="92"/>
      <c r="H24" s="82">
        <f t="shared" si="2"/>
        <v>10715584.0966</v>
      </c>
      <c r="I24" s="91">
        <f t="shared" si="2"/>
        <v>19410.043470596</v>
      </c>
      <c r="M24"/>
    </row>
    <row r="25" spans="1:13">
      <c r="A25" s="83" t="s">
        <v>704</v>
      </c>
      <c r="B25" s="90"/>
      <c r="C25" s="92"/>
      <c r="D25" s="90"/>
      <c r="E25" s="92"/>
      <c r="F25" s="94"/>
      <c r="G25" s="92"/>
      <c r="H25" s="82">
        <f t="shared" si="2"/>
        <v>10715584.0966</v>
      </c>
      <c r="I25" s="91">
        <f t="shared" si="2"/>
        <v>19410.043470596</v>
      </c>
      <c r="M25"/>
    </row>
    <row r="26" spans="1:13">
      <c r="A26" s="85" t="s">
        <v>705</v>
      </c>
      <c r="B26" s="90"/>
      <c r="C26" s="92"/>
      <c r="D26" s="90"/>
      <c r="E26" s="92"/>
      <c r="F26" s="94"/>
      <c r="G26" s="92"/>
      <c r="H26" s="82">
        <f t="shared" si="2"/>
        <v>10715584.0966</v>
      </c>
      <c r="I26" s="91">
        <f t="shared" si="2"/>
        <v>19410.043470596</v>
      </c>
      <c r="M26"/>
    </row>
    <row r="27" spans="1:13">
      <c r="A27" s="83" t="s">
        <v>706</v>
      </c>
      <c r="B27" s="90"/>
      <c r="C27" s="92"/>
      <c r="D27" s="90"/>
      <c r="E27" s="92"/>
      <c r="F27" s="94"/>
      <c r="G27" s="92"/>
      <c r="H27" s="82">
        <f t="shared" si="2"/>
        <v>10715584.0966</v>
      </c>
      <c r="I27" s="91">
        <f t="shared" si="2"/>
        <v>19410.043470596</v>
      </c>
      <c r="M27"/>
    </row>
    <row r="28" spans="1:13">
      <c r="A28" s="95" t="s">
        <v>707</v>
      </c>
      <c r="B28" s="96">
        <v>-2905182</v>
      </c>
      <c r="C28" s="97">
        <v>-5202.27</v>
      </c>
      <c r="D28" s="96">
        <f>SUM(D29:D40)</f>
        <v>2824772</v>
      </c>
      <c r="E28" s="96">
        <f t="shared" ref="E28:G28" si="3">SUM(E29:E40)</f>
        <v>5100</v>
      </c>
      <c r="F28" s="96">
        <f t="shared" si="3"/>
        <v>0</v>
      </c>
      <c r="G28" s="96">
        <f t="shared" si="3"/>
        <v>0</v>
      </c>
      <c r="H28" s="98">
        <f>B28+D28-F28</f>
        <v>-80410</v>
      </c>
      <c r="I28" s="109">
        <f>C28+E28-G28</f>
        <v>-102.27</v>
      </c>
      <c r="J28">
        <f>B28/C28</f>
        <v>558.445063405014</v>
      </c>
      <c r="M28"/>
    </row>
    <row r="29" spans="1:13">
      <c r="A29" s="78" t="s">
        <v>696</v>
      </c>
      <c r="B29" s="99"/>
      <c r="C29" s="100"/>
      <c r="D29" s="99"/>
      <c r="E29" s="99"/>
      <c r="F29" s="99"/>
      <c r="G29" s="99"/>
      <c r="H29" s="82">
        <f>B28+D29-F29</f>
        <v>-2905182</v>
      </c>
      <c r="I29" s="91">
        <f>C28+E29-G29</f>
        <v>-5202.27</v>
      </c>
      <c r="M29"/>
    </row>
    <row r="30" spans="1:13">
      <c r="A30" s="83" t="s">
        <v>697</v>
      </c>
      <c r="B30" s="99"/>
      <c r="C30" s="100"/>
      <c r="D30" s="99">
        <v>2824772</v>
      </c>
      <c r="E30" s="99">
        <v>5100</v>
      </c>
      <c r="F30" s="99"/>
      <c r="G30" s="99"/>
      <c r="H30" s="82">
        <f>H29+D30-F30</f>
        <v>-80410</v>
      </c>
      <c r="I30" s="91">
        <f>I29+E30-G30</f>
        <v>-102.27</v>
      </c>
      <c r="J30">
        <f>D30/E30</f>
        <v>553.876862745098</v>
      </c>
      <c r="M30"/>
    </row>
    <row r="31" spans="1:13">
      <c r="A31" s="84" t="s">
        <v>699</v>
      </c>
      <c r="B31" s="99"/>
      <c r="C31" s="100"/>
      <c r="D31" s="99"/>
      <c r="E31" s="99"/>
      <c r="F31" s="99"/>
      <c r="G31" s="99"/>
      <c r="H31" s="82">
        <f t="shared" ref="H31:H40" si="4">H30+D31-F31</f>
        <v>-80410</v>
      </c>
      <c r="I31" s="91">
        <f t="shared" ref="I31:I40" si="5">I30+E31-G31</f>
        <v>-102.27</v>
      </c>
      <c r="M31"/>
    </row>
    <row r="32" spans="1:13">
      <c r="A32" s="83" t="s">
        <v>700</v>
      </c>
      <c r="B32" s="99"/>
      <c r="C32" s="100"/>
      <c r="D32" s="99"/>
      <c r="E32" s="99"/>
      <c r="F32" s="99"/>
      <c r="G32" s="99"/>
      <c r="H32" s="82">
        <f t="shared" si="4"/>
        <v>-80410</v>
      </c>
      <c r="I32" s="91">
        <f t="shared" si="5"/>
        <v>-102.27</v>
      </c>
      <c r="M32"/>
    </row>
    <row r="33" spans="1:13">
      <c r="A33" s="83" t="s">
        <v>701</v>
      </c>
      <c r="B33" s="99"/>
      <c r="C33" s="100"/>
      <c r="D33" s="99"/>
      <c r="E33" s="99"/>
      <c r="F33" s="99"/>
      <c r="G33" s="99"/>
      <c r="H33" s="82">
        <f t="shared" si="4"/>
        <v>-80410</v>
      </c>
      <c r="I33" s="91">
        <f t="shared" si="5"/>
        <v>-102.27</v>
      </c>
      <c r="M33"/>
    </row>
    <row r="34" spans="1:13">
      <c r="A34" s="83" t="s">
        <v>50</v>
      </c>
      <c r="B34" s="99"/>
      <c r="C34" s="100"/>
      <c r="D34" s="99"/>
      <c r="E34" s="99"/>
      <c r="F34" s="99"/>
      <c r="G34" s="99"/>
      <c r="H34" s="82">
        <f t="shared" si="4"/>
        <v>-80410</v>
      </c>
      <c r="I34" s="91">
        <f t="shared" si="5"/>
        <v>-102.27</v>
      </c>
      <c r="M34"/>
    </row>
    <row r="35" spans="1:13">
      <c r="A35" s="83" t="s">
        <v>51</v>
      </c>
      <c r="B35" s="99"/>
      <c r="C35" s="100"/>
      <c r="D35" s="99"/>
      <c r="E35" s="99"/>
      <c r="F35" s="99"/>
      <c r="G35" s="99"/>
      <c r="H35" s="82">
        <f t="shared" si="4"/>
        <v>-80410</v>
      </c>
      <c r="I35" s="91">
        <f t="shared" si="5"/>
        <v>-102.27</v>
      </c>
      <c r="M35"/>
    </row>
    <row r="36" spans="1:13">
      <c r="A36" s="83" t="s">
        <v>52</v>
      </c>
      <c r="B36" s="99"/>
      <c r="C36" s="100"/>
      <c r="D36" s="99"/>
      <c r="E36" s="99"/>
      <c r="F36" s="99"/>
      <c r="G36" s="99"/>
      <c r="H36" s="82">
        <f t="shared" si="4"/>
        <v>-80410</v>
      </c>
      <c r="I36" s="91">
        <f t="shared" si="5"/>
        <v>-102.27</v>
      </c>
      <c r="M36"/>
    </row>
    <row r="37" spans="1:13">
      <c r="A37" s="83" t="s">
        <v>53</v>
      </c>
      <c r="B37" s="99"/>
      <c r="C37" s="100"/>
      <c r="D37" s="99"/>
      <c r="E37" s="99"/>
      <c r="F37" s="99"/>
      <c r="G37" s="99"/>
      <c r="H37" s="82">
        <f t="shared" si="4"/>
        <v>-80410</v>
      </c>
      <c r="I37" s="91">
        <f t="shared" si="5"/>
        <v>-102.27</v>
      </c>
      <c r="M37"/>
    </row>
    <row r="38" spans="1:13">
      <c r="A38" s="83" t="s">
        <v>704</v>
      </c>
      <c r="B38" s="99"/>
      <c r="C38" s="100"/>
      <c r="D38" s="99"/>
      <c r="E38" s="99"/>
      <c r="F38" s="99"/>
      <c r="G38" s="99"/>
      <c r="H38" s="82">
        <f t="shared" si="4"/>
        <v>-80410</v>
      </c>
      <c r="I38" s="91">
        <f t="shared" si="5"/>
        <v>-102.27</v>
      </c>
      <c r="M38"/>
    </row>
    <row r="39" spans="1:13">
      <c r="A39" s="85" t="s">
        <v>705</v>
      </c>
      <c r="B39" s="99"/>
      <c r="C39" s="100"/>
      <c r="D39" s="99"/>
      <c r="E39" s="99"/>
      <c r="F39" s="99"/>
      <c r="G39" s="99"/>
      <c r="H39" s="82">
        <f t="shared" si="4"/>
        <v>-80410</v>
      </c>
      <c r="I39" s="91">
        <f t="shared" si="5"/>
        <v>-102.27</v>
      </c>
      <c r="M39"/>
    </row>
    <row r="40" spans="1:13">
      <c r="A40" s="83" t="s">
        <v>706</v>
      </c>
      <c r="B40" s="99"/>
      <c r="C40" s="100"/>
      <c r="D40" s="99"/>
      <c r="E40" s="99"/>
      <c r="F40" s="99"/>
      <c r="G40" s="99"/>
      <c r="H40" s="82">
        <f t="shared" si="4"/>
        <v>-80410</v>
      </c>
      <c r="I40" s="91">
        <f t="shared" si="5"/>
        <v>-102.27</v>
      </c>
      <c r="M40"/>
    </row>
    <row r="41" spans="1:13">
      <c r="A41" s="95" t="s">
        <v>522</v>
      </c>
      <c r="B41" s="96"/>
      <c r="C41" s="97"/>
      <c r="D41" s="96">
        <f>SUM(D42:D53)</f>
        <v>0</v>
      </c>
      <c r="E41" s="96">
        <f t="shared" ref="E41:G41" si="6">SUM(E42:E53)</f>
        <v>10000</v>
      </c>
      <c r="F41" s="96">
        <f t="shared" si="6"/>
        <v>1513000</v>
      </c>
      <c r="G41" s="96">
        <f t="shared" si="6"/>
        <v>2734.95847842887</v>
      </c>
      <c r="H41" s="98">
        <f>B41+D41-F41</f>
        <v>-1513000</v>
      </c>
      <c r="I41" s="109">
        <f>C41+E41-G41</f>
        <v>7265.04152157113</v>
      </c>
      <c r="M41"/>
    </row>
    <row r="42" spans="1:13">
      <c r="A42" s="78" t="s">
        <v>696</v>
      </c>
      <c r="B42" s="99"/>
      <c r="C42" s="100"/>
      <c r="D42" s="99"/>
      <c r="E42" s="99"/>
      <c r="F42" s="99"/>
      <c r="G42" s="99"/>
      <c r="H42" s="82">
        <f>D42-F42</f>
        <v>0</v>
      </c>
      <c r="I42" s="91">
        <f>E42-G42</f>
        <v>0</v>
      </c>
      <c r="M42"/>
    </row>
    <row r="43" spans="1:13">
      <c r="A43" s="83" t="s">
        <v>697</v>
      </c>
      <c r="B43" s="99"/>
      <c r="C43" s="100"/>
      <c r="D43" s="99"/>
      <c r="E43" s="99"/>
      <c r="F43" s="99">
        <f>N6</f>
        <v>100000</v>
      </c>
      <c r="G43" s="99">
        <f>O6</f>
        <v>178.890876565295</v>
      </c>
      <c r="H43" s="82">
        <f>H42+D43-F43</f>
        <v>-100000</v>
      </c>
      <c r="I43" s="91">
        <f>I42+E43-G43</f>
        <v>-178.890876565295</v>
      </c>
      <c r="M43"/>
    </row>
    <row r="44" spans="1:13">
      <c r="A44" s="84" t="s">
        <v>699</v>
      </c>
      <c r="B44" s="99"/>
      <c r="C44" s="100"/>
      <c r="D44" s="99"/>
      <c r="E44" s="99">
        <v>10000</v>
      </c>
      <c r="F44" s="99">
        <f>N7</f>
        <v>1413000</v>
      </c>
      <c r="G44" s="99">
        <f>O7</f>
        <v>2556.06760186358</v>
      </c>
      <c r="H44" s="82">
        <f t="shared" ref="H44:H53" si="7">H43+D44-F44</f>
        <v>-1513000</v>
      </c>
      <c r="I44" s="91">
        <f t="shared" ref="I44:I53" si="8">I43+E44-G44</f>
        <v>7265.04152157112</v>
      </c>
      <c r="M44"/>
    </row>
    <row r="45" spans="1:13">
      <c r="A45" s="83" t="s">
        <v>700</v>
      </c>
      <c r="B45" s="99"/>
      <c r="C45" s="100"/>
      <c r="D45" s="99"/>
      <c r="E45" s="99"/>
      <c r="F45" s="99"/>
      <c r="G45" s="99"/>
      <c r="H45" s="82">
        <f t="shared" si="7"/>
        <v>-1513000</v>
      </c>
      <c r="I45" s="91">
        <f t="shared" si="8"/>
        <v>7265.04152157112</v>
      </c>
      <c r="M45"/>
    </row>
    <row r="46" spans="1:13">
      <c r="A46" s="83" t="s">
        <v>701</v>
      </c>
      <c r="B46" s="99"/>
      <c r="C46" s="100"/>
      <c r="D46" s="99"/>
      <c r="E46" s="99"/>
      <c r="F46" s="99"/>
      <c r="G46" s="99"/>
      <c r="H46" s="82">
        <f t="shared" si="7"/>
        <v>-1513000</v>
      </c>
      <c r="I46" s="91">
        <f t="shared" si="8"/>
        <v>7265.04152157112</v>
      </c>
      <c r="M46"/>
    </row>
    <row r="47" spans="1:13">
      <c r="A47" s="83" t="s">
        <v>50</v>
      </c>
      <c r="B47" s="99"/>
      <c r="C47" s="100"/>
      <c r="D47" s="99"/>
      <c r="E47" s="99"/>
      <c r="F47" s="99"/>
      <c r="G47" s="99"/>
      <c r="H47" s="82">
        <f t="shared" si="7"/>
        <v>-1513000</v>
      </c>
      <c r="I47" s="91">
        <f t="shared" si="8"/>
        <v>7265.04152157112</v>
      </c>
      <c r="M47"/>
    </row>
    <row r="48" spans="1:13">
      <c r="A48" s="83" t="s">
        <v>51</v>
      </c>
      <c r="B48" s="99"/>
      <c r="C48" s="100"/>
      <c r="D48" s="99"/>
      <c r="E48" s="99"/>
      <c r="F48" s="99"/>
      <c r="G48" s="99"/>
      <c r="H48" s="82">
        <f t="shared" si="7"/>
        <v>-1513000</v>
      </c>
      <c r="I48" s="91">
        <f t="shared" si="8"/>
        <v>7265.04152157112</v>
      </c>
      <c r="M48"/>
    </row>
    <row r="49" spans="1:13">
      <c r="A49" s="83" t="s">
        <v>52</v>
      </c>
      <c r="B49" s="99"/>
      <c r="C49" s="100"/>
      <c r="D49" s="99"/>
      <c r="E49" s="99"/>
      <c r="F49" s="99"/>
      <c r="G49" s="99"/>
      <c r="H49" s="82">
        <f t="shared" si="7"/>
        <v>-1513000</v>
      </c>
      <c r="I49" s="91">
        <f t="shared" si="8"/>
        <v>7265.04152157112</v>
      </c>
      <c r="M49"/>
    </row>
    <row r="50" spans="1:13">
      <c r="A50" s="83" t="s">
        <v>53</v>
      </c>
      <c r="B50" s="99"/>
      <c r="C50" s="100"/>
      <c r="D50" s="99"/>
      <c r="E50" s="99"/>
      <c r="F50" s="99"/>
      <c r="G50" s="99"/>
      <c r="H50" s="82">
        <f t="shared" si="7"/>
        <v>-1513000</v>
      </c>
      <c r="I50" s="91">
        <f t="shared" si="8"/>
        <v>7265.04152157112</v>
      </c>
      <c r="M50"/>
    </row>
    <row r="51" spans="1:13">
      <c r="A51" s="83" t="s">
        <v>704</v>
      </c>
      <c r="B51" s="99"/>
      <c r="C51" s="100"/>
      <c r="D51" s="99"/>
      <c r="E51" s="99"/>
      <c r="F51" s="99"/>
      <c r="G51" s="99"/>
      <c r="H51" s="82">
        <f t="shared" si="7"/>
        <v>-1513000</v>
      </c>
      <c r="I51" s="91">
        <f t="shared" si="8"/>
        <v>7265.04152157112</v>
      </c>
      <c r="M51"/>
    </row>
    <row r="52" spans="1:13">
      <c r="A52" s="85" t="s">
        <v>705</v>
      </c>
      <c r="B52" s="99"/>
      <c r="C52" s="100"/>
      <c r="D52" s="99"/>
      <c r="E52" s="99"/>
      <c r="F52" s="99"/>
      <c r="G52" s="99"/>
      <c r="H52" s="82">
        <f t="shared" si="7"/>
        <v>-1513000</v>
      </c>
      <c r="I52" s="91">
        <f t="shared" si="8"/>
        <v>7265.04152157112</v>
      </c>
      <c r="M52"/>
    </row>
    <row r="53" spans="1:13">
      <c r="A53" s="83" t="s">
        <v>706</v>
      </c>
      <c r="B53" s="99"/>
      <c r="C53" s="100"/>
      <c r="D53" s="99"/>
      <c r="E53" s="99"/>
      <c r="F53" s="99"/>
      <c r="G53" s="99"/>
      <c r="H53" s="82">
        <f t="shared" si="7"/>
        <v>-1513000</v>
      </c>
      <c r="I53" s="91">
        <f t="shared" si="8"/>
        <v>7265.04152157112</v>
      </c>
      <c r="M53"/>
    </row>
    <row r="54" spans="1:13">
      <c r="A54" s="95" t="s">
        <v>708</v>
      </c>
      <c r="B54" s="101"/>
      <c r="C54" s="102"/>
      <c r="D54" s="101">
        <f>SUM(D55:D66)</f>
        <v>671120</v>
      </c>
      <c r="E54" s="101">
        <f t="shared" ref="E54:G54" si="9">SUM(E55:E66)</f>
        <v>1200</v>
      </c>
      <c r="F54" s="101">
        <f t="shared" si="9"/>
        <v>663420</v>
      </c>
      <c r="G54" s="101">
        <f t="shared" si="9"/>
        <v>1186.79785330948</v>
      </c>
      <c r="H54" s="77">
        <f>B54+D54-F54</f>
        <v>7700</v>
      </c>
      <c r="I54" s="87">
        <f>C54+E54-G54</f>
        <v>13.202146690518</v>
      </c>
      <c r="M54"/>
    </row>
    <row r="55" spans="1:13">
      <c r="A55" s="78" t="s">
        <v>696</v>
      </c>
      <c r="B55" s="103"/>
      <c r="C55" s="104"/>
      <c r="D55" s="103">
        <v>671120</v>
      </c>
      <c r="E55" s="104">
        <v>1200</v>
      </c>
      <c r="F55" s="105">
        <f>N4</f>
        <v>663420</v>
      </c>
      <c r="G55" s="104">
        <f>O4</f>
        <v>1186.79785330948</v>
      </c>
      <c r="H55" s="82">
        <f>D55-F55</f>
        <v>7700</v>
      </c>
      <c r="I55" s="91">
        <f>E55-G55</f>
        <v>13.202146690518</v>
      </c>
      <c r="M55"/>
    </row>
    <row r="56" spans="1:13">
      <c r="A56" s="83" t="s">
        <v>697</v>
      </c>
      <c r="B56" s="103"/>
      <c r="C56" s="104"/>
      <c r="D56" s="103"/>
      <c r="E56" s="104"/>
      <c r="F56" s="105"/>
      <c r="G56" s="104"/>
      <c r="H56" s="82">
        <f>H55+D56-F56</f>
        <v>7700</v>
      </c>
      <c r="I56" s="91">
        <f>I55+E56-G56</f>
        <v>13.202146690518</v>
      </c>
      <c r="M56"/>
    </row>
    <row r="57" spans="1:13">
      <c r="A57" s="84" t="s">
        <v>699</v>
      </c>
      <c r="B57" s="103"/>
      <c r="C57" s="104"/>
      <c r="D57" s="103"/>
      <c r="E57" s="104"/>
      <c r="F57" s="105"/>
      <c r="G57" s="104"/>
      <c r="H57" s="82">
        <f t="shared" ref="H57:H66" si="10">H56+D57-F57</f>
        <v>7700</v>
      </c>
      <c r="I57" s="91">
        <f t="shared" ref="I57:I66" si="11">I56+E57-G57</f>
        <v>13.202146690518</v>
      </c>
      <c r="M57"/>
    </row>
    <row r="58" spans="1:13">
      <c r="A58" s="83" t="s">
        <v>700</v>
      </c>
      <c r="B58" s="103"/>
      <c r="C58" s="104"/>
      <c r="D58" s="103"/>
      <c r="E58" s="104"/>
      <c r="F58" s="105"/>
      <c r="G58" s="104"/>
      <c r="H58" s="82">
        <f t="shared" si="10"/>
        <v>7700</v>
      </c>
      <c r="I58" s="91">
        <f t="shared" si="11"/>
        <v>13.202146690518</v>
      </c>
      <c r="M58"/>
    </row>
    <row r="59" spans="1:13">
      <c r="A59" s="83" t="s">
        <v>701</v>
      </c>
      <c r="B59" s="103"/>
      <c r="C59" s="104"/>
      <c r="D59" s="103"/>
      <c r="E59" s="104"/>
      <c r="F59" s="105"/>
      <c r="G59" s="104"/>
      <c r="H59" s="82">
        <f t="shared" si="10"/>
        <v>7700</v>
      </c>
      <c r="I59" s="91">
        <f t="shared" si="11"/>
        <v>13.202146690518</v>
      </c>
      <c r="M59"/>
    </row>
    <row r="60" spans="1:13">
      <c r="A60" s="83" t="s">
        <v>50</v>
      </c>
      <c r="B60" s="103"/>
      <c r="C60" s="104"/>
      <c r="D60" s="103"/>
      <c r="E60" s="104"/>
      <c r="F60" s="105"/>
      <c r="G60" s="104"/>
      <c r="H60" s="82">
        <f t="shared" si="10"/>
        <v>7700</v>
      </c>
      <c r="I60" s="91">
        <f t="shared" si="11"/>
        <v>13.202146690518</v>
      </c>
      <c r="M60"/>
    </row>
    <row r="61" spans="1:13">
      <c r="A61" s="83" t="s">
        <v>51</v>
      </c>
      <c r="B61" s="103"/>
      <c r="C61" s="104"/>
      <c r="D61" s="103"/>
      <c r="E61" s="104"/>
      <c r="F61" s="105"/>
      <c r="G61" s="104"/>
      <c r="H61" s="82">
        <f t="shared" si="10"/>
        <v>7700</v>
      </c>
      <c r="I61" s="91">
        <f t="shared" si="11"/>
        <v>13.202146690518</v>
      </c>
      <c r="M61"/>
    </row>
    <row r="62" spans="1:13">
      <c r="A62" s="83" t="s">
        <v>52</v>
      </c>
      <c r="B62" s="103"/>
      <c r="C62" s="104"/>
      <c r="D62" s="103"/>
      <c r="E62" s="104"/>
      <c r="F62" s="105"/>
      <c r="G62" s="104"/>
      <c r="H62" s="82">
        <f t="shared" si="10"/>
        <v>7700</v>
      </c>
      <c r="I62" s="91">
        <f t="shared" si="11"/>
        <v>13.202146690518</v>
      </c>
      <c r="M62"/>
    </row>
    <row r="63" spans="1:13">
      <c r="A63" s="83" t="s">
        <v>53</v>
      </c>
      <c r="B63" s="103"/>
      <c r="C63" s="104"/>
      <c r="D63" s="103"/>
      <c r="E63" s="104"/>
      <c r="F63" s="105"/>
      <c r="G63" s="104"/>
      <c r="H63" s="82">
        <f t="shared" si="10"/>
        <v>7700</v>
      </c>
      <c r="I63" s="91">
        <f t="shared" si="11"/>
        <v>13.202146690518</v>
      </c>
      <c r="M63"/>
    </row>
    <row r="64" spans="1:13">
      <c r="A64" s="83" t="s">
        <v>704</v>
      </c>
      <c r="B64" s="103"/>
      <c r="C64" s="104"/>
      <c r="D64" s="103"/>
      <c r="E64" s="104"/>
      <c r="F64" s="105"/>
      <c r="G64" s="104"/>
      <c r="H64" s="82">
        <f t="shared" si="10"/>
        <v>7700</v>
      </c>
      <c r="I64" s="91">
        <f t="shared" si="11"/>
        <v>13.202146690518</v>
      </c>
      <c r="M64"/>
    </row>
    <row r="65" spans="1:13">
      <c r="A65" s="85" t="s">
        <v>705</v>
      </c>
      <c r="B65" s="103"/>
      <c r="C65" s="104"/>
      <c r="D65" s="103"/>
      <c r="E65" s="104"/>
      <c r="F65" s="105"/>
      <c r="G65" s="104"/>
      <c r="H65" s="82">
        <f t="shared" si="10"/>
        <v>7700</v>
      </c>
      <c r="I65" s="91">
        <f t="shared" si="11"/>
        <v>13.202146690518</v>
      </c>
      <c r="M65"/>
    </row>
    <row r="66" spans="1:13">
      <c r="A66" s="83" t="s">
        <v>706</v>
      </c>
      <c r="B66" s="103"/>
      <c r="C66" s="104"/>
      <c r="D66" s="103"/>
      <c r="E66" s="104"/>
      <c r="F66" s="105"/>
      <c r="G66" s="104"/>
      <c r="H66" s="82">
        <f t="shared" si="10"/>
        <v>7700</v>
      </c>
      <c r="I66" s="91">
        <f t="shared" si="11"/>
        <v>13.202146690518</v>
      </c>
      <c r="M66"/>
    </row>
    <row r="67" ht="26" spans="1:13">
      <c r="A67" s="110" t="s">
        <v>709</v>
      </c>
      <c r="B67" s="111">
        <v>-8569265.1</v>
      </c>
      <c r="C67" s="112">
        <f>B67/J67</f>
        <v>-15329.6334525939</v>
      </c>
      <c r="D67" s="111"/>
      <c r="E67" s="112"/>
      <c r="F67" s="113"/>
      <c r="G67" s="112"/>
      <c r="H67" s="114">
        <f>B67</f>
        <v>-8569265.1</v>
      </c>
      <c r="I67" s="117">
        <f>C67</f>
        <v>-15329.6334525939</v>
      </c>
      <c r="J67">
        <v>559</v>
      </c>
      <c r="L67" s="71"/>
      <c r="M67"/>
    </row>
    <row r="68" ht="15.25" spans="1:13">
      <c r="A68" s="115" t="s">
        <v>710</v>
      </c>
      <c r="B68" s="116">
        <f>B2+B15+B28+B41+B54+B67</f>
        <v>120691.9966</v>
      </c>
      <c r="C68" s="116">
        <f t="shared" ref="C68:H68" si="12">C2+C15+C28+C41+C54+C67</f>
        <v>463.346547406083</v>
      </c>
      <c r="D68" s="116">
        <f t="shared" si="12"/>
        <v>3495892</v>
      </c>
      <c r="E68" s="116">
        <f t="shared" si="12"/>
        <v>48713.59</v>
      </c>
      <c r="F68" s="116">
        <f t="shared" si="12"/>
        <v>3055975</v>
      </c>
      <c r="G68" s="116">
        <f t="shared" si="12"/>
        <v>5506.96286114234</v>
      </c>
      <c r="H68" s="116">
        <f t="shared" si="12"/>
        <v>560608.9966</v>
      </c>
      <c r="I68" s="116">
        <f t="shared" ref="I68" si="13">I2+I15+I28+I41+I54+I67</f>
        <v>43669.9736862637</v>
      </c>
      <c r="M68"/>
    </row>
    <row r="69" spans="2:13">
      <c r="B69" s="71"/>
      <c r="C69" s="71"/>
      <c r="D69" s="71"/>
      <c r="E69" s="71"/>
      <c r="F69" s="71"/>
      <c r="G69" s="71"/>
      <c r="H69" s="108"/>
      <c r="I69" s="71"/>
      <c r="M69"/>
    </row>
    <row r="70" spans="2:13">
      <c r="B70" s="71">
        <v>120692</v>
      </c>
      <c r="C70" s="71"/>
      <c r="D70" s="71"/>
      <c r="E70" s="71"/>
      <c r="F70" s="71" t="s">
        <v>711</v>
      </c>
      <c r="G70" s="71"/>
      <c r="H70" s="108">
        <f>Balance!I24</f>
        <v>1260609</v>
      </c>
      <c r="I70" s="71"/>
      <c r="M70"/>
    </row>
    <row r="71" spans="2:13">
      <c r="B71" s="71">
        <f>+B70-B68</f>
        <v>0.00339999981224537</v>
      </c>
      <c r="C71" s="71"/>
      <c r="D71" s="71"/>
      <c r="E71" s="71"/>
      <c r="F71" s="71" t="s">
        <v>553</v>
      </c>
      <c r="G71" s="71"/>
      <c r="H71" s="108">
        <f>H68-H70</f>
        <v>-700000.0034</v>
      </c>
      <c r="I71" s="71" t="s">
        <v>712</v>
      </c>
      <c r="M71"/>
    </row>
    <row r="72" spans="2:13">
      <c r="B72" s="28"/>
      <c r="C72" s="28"/>
      <c r="D72" s="28"/>
      <c r="E72" s="28"/>
      <c r="F72" s="28"/>
      <c r="G72" s="28"/>
      <c r="H72" s="108"/>
      <c r="I72" s="28"/>
      <c r="M72"/>
    </row>
    <row r="73" spans="2:13">
      <c r="B73" s="71"/>
      <c r="H73" s="108"/>
      <c r="M73"/>
    </row>
    <row r="74" spans="2:13">
      <c r="B74" s="71"/>
      <c r="H74" s="108"/>
      <c r="M74"/>
    </row>
    <row r="75" spans="8:13">
      <c r="H75" s="108"/>
      <c r="M75"/>
    </row>
    <row r="76" spans="8:13">
      <c r="H76" s="108"/>
      <c r="M76"/>
    </row>
    <row r="77" spans="8:13">
      <c r="H77" s="108"/>
      <c r="M77"/>
    </row>
    <row r="78" spans="8:13">
      <c r="H78" s="108"/>
      <c r="M78"/>
    </row>
    <row r="79" spans="13:13">
      <c r="M79"/>
    </row>
    <row r="80" spans="13:13">
      <c r="M80"/>
    </row>
    <row r="81" spans="13:13">
      <c r="M81"/>
    </row>
    <row r="82" spans="13:13">
      <c r="M82"/>
    </row>
    <row r="83" spans="13:13">
      <c r="M83"/>
    </row>
    <row r="84" spans="13:13">
      <c r="M84"/>
    </row>
    <row r="85" spans="13:13">
      <c r="M85"/>
    </row>
    <row r="86" spans="13:13">
      <c r="M86"/>
    </row>
    <row r="87" spans="13:13">
      <c r="M87"/>
    </row>
    <row r="88" spans="13:13">
      <c r="M88"/>
    </row>
    <row r="89" spans="13:13">
      <c r="M89"/>
    </row>
    <row r="90" spans="13:13">
      <c r="M90"/>
    </row>
    <row r="91" spans="13:13">
      <c r="M91"/>
    </row>
    <row r="92" spans="13:13">
      <c r="M92"/>
    </row>
    <row r="93" spans="13:13">
      <c r="M93"/>
    </row>
    <row r="94" spans="13:13">
      <c r="M94"/>
    </row>
    <row r="95" spans="13:13">
      <c r="M95"/>
    </row>
    <row r="96" spans="13:13">
      <c r="M96"/>
    </row>
    <row r="97" spans="13:13">
      <c r="M97"/>
    </row>
    <row r="98" spans="13:13">
      <c r="M98"/>
    </row>
    <row r="99" spans="13:13">
      <c r="M99"/>
    </row>
    <row r="100" spans="13:13">
      <c r="M100"/>
    </row>
    <row r="101" spans="13:13">
      <c r="M101"/>
    </row>
    <row r="102" spans="13:13">
      <c r="M102"/>
    </row>
    <row r="103" spans="13:13">
      <c r="M103"/>
    </row>
    <row r="104" spans="13:13">
      <c r="M104"/>
    </row>
    <row r="105" spans="13:13">
      <c r="M105"/>
    </row>
    <row r="106" spans="13:13">
      <c r="M106"/>
    </row>
    <row r="107" spans="13:13">
      <c r="M107"/>
    </row>
    <row r="108" spans="13:13">
      <c r="M108"/>
    </row>
    <row r="109" spans="13:13">
      <c r="M109"/>
    </row>
    <row r="110" spans="13:13">
      <c r="M110"/>
    </row>
    <row r="111" spans="13:13">
      <c r="M111"/>
    </row>
    <row r="112" spans="13:13">
      <c r="M112"/>
    </row>
    <row r="113" spans="13:13">
      <c r="M113"/>
    </row>
    <row r="114" spans="13:13">
      <c r="M114"/>
    </row>
    <row r="115" spans="13:13">
      <c r="M115"/>
    </row>
    <row r="116" spans="13:13">
      <c r="M116"/>
    </row>
    <row r="117" spans="13:13">
      <c r="M117"/>
    </row>
    <row r="118" spans="13:13">
      <c r="M118"/>
    </row>
    <row r="119" spans="13:13">
      <c r="M119"/>
    </row>
    <row r="120" spans="13:13">
      <c r="M120"/>
    </row>
    <row r="121" spans="13:13">
      <c r="M121"/>
    </row>
    <row r="122" spans="13:13">
      <c r="M122"/>
    </row>
    <row r="123" spans="13:13">
      <c r="M123"/>
    </row>
    <row r="124" spans="13:13">
      <c r="M124"/>
    </row>
    <row r="125" spans="13:13">
      <c r="M125"/>
    </row>
    <row r="126" spans="13:13">
      <c r="M126"/>
    </row>
    <row r="127" spans="13:13">
      <c r="M127"/>
    </row>
    <row r="128" spans="13:13">
      <c r="M128"/>
    </row>
    <row r="129" spans="13:13">
      <c r="M129"/>
    </row>
    <row r="130" spans="13:13">
      <c r="M130"/>
    </row>
    <row r="131" spans="13:13">
      <c r="M131"/>
    </row>
    <row r="132" spans="13:13">
      <c r="M132"/>
    </row>
    <row r="133" spans="13:13">
      <c r="M133"/>
    </row>
    <row r="134" spans="13:13">
      <c r="M134"/>
    </row>
    <row r="135" spans="13:13">
      <c r="M135"/>
    </row>
    <row r="136" spans="13:13">
      <c r="M136"/>
    </row>
    <row r="137" spans="13:13">
      <c r="M137"/>
    </row>
    <row r="138" spans="13:13">
      <c r="M138"/>
    </row>
    <row r="139" spans="13:13">
      <c r="M139"/>
    </row>
    <row r="140" spans="13:13">
      <c r="M140"/>
    </row>
    <row r="141" spans="13:13">
      <c r="M141"/>
    </row>
    <row r="142" spans="13:13">
      <c r="M142"/>
    </row>
    <row r="143" spans="13:13">
      <c r="M143"/>
    </row>
    <row r="144" spans="13:13">
      <c r="M144"/>
    </row>
    <row r="145" spans="13:13">
      <c r="M145"/>
    </row>
    <row r="146" spans="13:13">
      <c r="M146"/>
    </row>
    <row r="147" spans="13:13">
      <c r="M147"/>
    </row>
    <row r="148" spans="13:13">
      <c r="M148"/>
    </row>
    <row r="149" spans="13:13">
      <c r="M149"/>
    </row>
    <row r="150" spans="13:13">
      <c r="M150"/>
    </row>
    <row r="151" spans="13:13">
      <c r="M151"/>
    </row>
    <row r="152" spans="13:13">
      <c r="M152"/>
    </row>
    <row r="153" spans="13:13">
      <c r="M153"/>
    </row>
    <row r="154" spans="13:13">
      <c r="M154"/>
    </row>
    <row r="155" spans="13:13">
      <c r="M155"/>
    </row>
    <row r="156" spans="13:13">
      <c r="M156"/>
    </row>
    <row r="157" spans="13:13">
      <c r="M157"/>
    </row>
    <row r="158" spans="13:13">
      <c r="M158"/>
    </row>
    <row r="159" spans="13:13">
      <c r="M159"/>
    </row>
    <row r="160" spans="13:13">
      <c r="M160"/>
    </row>
    <row r="161" spans="13:13">
      <c r="M161"/>
    </row>
    <row r="162" spans="13:13">
      <c r="M162"/>
    </row>
    <row r="163" spans="13:13">
      <c r="M163"/>
    </row>
    <row r="164" spans="13:13">
      <c r="M164"/>
    </row>
    <row r="165" spans="13:13">
      <c r="M165"/>
    </row>
    <row r="166" spans="13:13">
      <c r="M166"/>
    </row>
    <row r="167" spans="13:13">
      <c r="M167"/>
    </row>
    <row r="168" spans="13:13">
      <c r="M168"/>
    </row>
    <row r="169" spans="13:13">
      <c r="M169"/>
    </row>
    <row r="170" spans="13:13">
      <c r="M170"/>
    </row>
    <row r="171" spans="13:13">
      <c r="M171"/>
    </row>
    <row r="172" spans="13:13">
      <c r="M172"/>
    </row>
    <row r="173" spans="13:13">
      <c r="M173"/>
    </row>
    <row r="174" spans="13:13">
      <c r="M174"/>
    </row>
    <row r="175" spans="13:13">
      <c r="M175"/>
    </row>
    <row r="176" spans="13:13">
      <c r="M176"/>
    </row>
    <row r="177" spans="13:13">
      <c r="M177"/>
    </row>
    <row r="178" spans="13:13">
      <c r="M178"/>
    </row>
    <row r="179" spans="13:13">
      <c r="M179"/>
    </row>
    <row r="180" spans="13:13">
      <c r="M180"/>
    </row>
    <row r="181" spans="13:13">
      <c r="M181"/>
    </row>
    <row r="182" spans="13:13">
      <c r="M182"/>
    </row>
    <row r="183" spans="13:13">
      <c r="M183"/>
    </row>
    <row r="184" spans="13:13">
      <c r="M184"/>
    </row>
    <row r="185" spans="13:13">
      <c r="M185"/>
    </row>
    <row r="186" spans="13:13">
      <c r="M186"/>
    </row>
    <row r="187" spans="13:13">
      <c r="M187"/>
    </row>
    <row r="188" spans="13:13">
      <c r="M188"/>
    </row>
    <row r="189" spans="13:13">
      <c r="M189"/>
    </row>
    <row r="190" spans="13:13">
      <c r="M190"/>
    </row>
    <row r="191" spans="13:13">
      <c r="M191"/>
    </row>
    <row r="192" spans="13:13">
      <c r="M192"/>
    </row>
    <row r="193" spans="13:13">
      <c r="M193"/>
    </row>
    <row r="194" spans="13:13">
      <c r="M194"/>
    </row>
    <row r="195" spans="13:13">
      <c r="M195"/>
    </row>
    <row r="196" spans="13:13">
      <c r="M196"/>
    </row>
    <row r="197" spans="13:13">
      <c r="M197"/>
    </row>
    <row r="198" spans="13:13">
      <c r="M198"/>
    </row>
    <row r="199" spans="13:13">
      <c r="M199"/>
    </row>
    <row r="200" spans="13:13">
      <c r="M200"/>
    </row>
    <row r="201" spans="13:13">
      <c r="M201"/>
    </row>
    <row r="202" spans="13:13">
      <c r="M202"/>
    </row>
    <row r="203" spans="13:13">
      <c r="M203"/>
    </row>
    <row r="204" spans="13:13">
      <c r="M204"/>
    </row>
    <row r="205" spans="13:13">
      <c r="M205"/>
    </row>
    <row r="206" spans="13:13">
      <c r="M206"/>
    </row>
    <row r="207" spans="13:13">
      <c r="M207"/>
    </row>
    <row r="208" spans="13:13">
      <c r="M208"/>
    </row>
    <row r="209" spans="13:13">
      <c r="M209"/>
    </row>
    <row r="210" spans="13:13">
      <c r="M210"/>
    </row>
    <row r="211" spans="13:13">
      <c r="M211"/>
    </row>
    <row r="212" spans="13:13">
      <c r="M212"/>
    </row>
    <row r="213" spans="13:13">
      <c r="M213"/>
    </row>
    <row r="214" spans="13:13">
      <c r="M214"/>
    </row>
    <row r="215" spans="13:13">
      <c r="M215"/>
    </row>
    <row r="216" spans="13:13">
      <c r="M216"/>
    </row>
    <row r="217" spans="13:13">
      <c r="M217"/>
    </row>
    <row r="218" spans="13:13">
      <c r="M218"/>
    </row>
    <row r="219" spans="13:13">
      <c r="M219"/>
    </row>
    <row r="220" spans="13:13">
      <c r="M220"/>
    </row>
    <row r="221" spans="13:13">
      <c r="M221"/>
    </row>
    <row r="222" spans="13:13">
      <c r="M222"/>
    </row>
    <row r="223" spans="13:13">
      <c r="M223"/>
    </row>
    <row r="224" spans="13:13">
      <c r="M224"/>
    </row>
    <row r="225" spans="13:13">
      <c r="M225"/>
    </row>
    <row r="226" spans="13:13">
      <c r="M226"/>
    </row>
    <row r="227" spans="13:13">
      <c r="M227"/>
    </row>
    <row r="228" spans="13:13">
      <c r="M228"/>
    </row>
    <row r="229" spans="13:13">
      <c r="M229"/>
    </row>
    <row r="230" spans="13:13">
      <c r="M230"/>
    </row>
    <row r="231" spans="13:13">
      <c r="M231"/>
    </row>
    <row r="232" spans="13:13">
      <c r="M232"/>
    </row>
    <row r="233" spans="13:13">
      <c r="M233"/>
    </row>
    <row r="234" spans="13:13">
      <c r="M234"/>
    </row>
    <row r="235" spans="13:13">
      <c r="M235"/>
    </row>
    <row r="236" spans="13:13">
      <c r="M236"/>
    </row>
    <row r="237" spans="13:13">
      <c r="M237"/>
    </row>
    <row r="238" spans="13:13">
      <c r="M238"/>
    </row>
    <row r="239" spans="13:13">
      <c r="M239"/>
    </row>
    <row r="240" spans="13:13">
      <c r="M240"/>
    </row>
    <row r="241" spans="13:13">
      <c r="M241"/>
    </row>
    <row r="242" spans="13:13">
      <c r="M242"/>
    </row>
    <row r="243" spans="13:13">
      <c r="M243"/>
    </row>
    <row r="244" spans="13:13">
      <c r="M244"/>
    </row>
    <row r="245" spans="13:13">
      <c r="M245"/>
    </row>
    <row r="246" spans="13:13">
      <c r="M246"/>
    </row>
    <row r="247" spans="13:13">
      <c r="M247"/>
    </row>
    <row r="248" spans="13:13">
      <c r="M248"/>
    </row>
    <row r="249" spans="13:13">
      <c r="M249"/>
    </row>
    <row r="250" spans="13:13">
      <c r="M250"/>
    </row>
    <row r="251" spans="13:13">
      <c r="M251"/>
    </row>
    <row r="252" spans="13:13">
      <c r="M252"/>
    </row>
    <row r="253" spans="13:13">
      <c r="M253"/>
    </row>
    <row r="254" spans="13:13">
      <c r="M254"/>
    </row>
    <row r="255" spans="13:13">
      <c r="M255"/>
    </row>
    <row r="256" spans="13:13">
      <c r="M256"/>
    </row>
    <row r="257" spans="13:13">
      <c r="M257"/>
    </row>
    <row r="258" spans="13:13">
      <c r="M258"/>
    </row>
    <row r="259" spans="13:13">
      <c r="M259"/>
    </row>
    <row r="260" spans="13:13">
      <c r="M260"/>
    </row>
    <row r="261" spans="13:13">
      <c r="M261"/>
    </row>
  </sheetData>
  <pageMargins left="0.7" right="0.7" top="0.75" bottom="0.75" header="0.3" footer="0.3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477"/>
  <sheetViews>
    <sheetView workbookViewId="0">
      <selection activeCell="E14" sqref="E14"/>
    </sheetView>
  </sheetViews>
  <sheetFormatPr defaultColWidth="10.8545454545455" defaultRowHeight="14.5"/>
  <cols>
    <col min="1" max="1" width="12.1363636363636" style="1" customWidth="1"/>
    <col min="2" max="2" width="46.7090909090909" customWidth="1"/>
    <col min="3" max="3" width="19.7090909090909" customWidth="1"/>
    <col min="4" max="4" width="15.8545454545455" style="2" customWidth="1"/>
    <col min="5" max="5" width="15.8545454545455" style="3" customWidth="1"/>
    <col min="6" max="6" width="12.2818181818182" style="4" customWidth="1"/>
    <col min="7" max="7" width="13" customWidth="1"/>
    <col min="8" max="8" width="14.1363636363636" style="2" customWidth="1"/>
    <col min="10" max="10" width="12.7090909090909" customWidth="1"/>
    <col min="11" max="11" width="15.8545454545455" customWidth="1"/>
    <col min="12" max="12" width="13.4272727272727" customWidth="1"/>
  </cols>
  <sheetData>
    <row r="1" ht="29.1" customHeight="1" spans="1:12">
      <c r="A1" s="5" t="s">
        <v>63</v>
      </c>
      <c r="B1" s="6" t="s">
        <v>179</v>
      </c>
      <c r="C1" s="6" t="s">
        <v>180</v>
      </c>
      <c r="D1" s="7" t="s">
        <v>65</v>
      </c>
      <c r="E1" s="8" t="s">
        <v>181</v>
      </c>
      <c r="F1" s="9" t="s">
        <v>182</v>
      </c>
      <c r="G1" s="6" t="s">
        <v>183</v>
      </c>
      <c r="H1" s="7" t="s">
        <v>0</v>
      </c>
      <c r="I1" s="6" t="s">
        <v>67</v>
      </c>
      <c r="J1" s="6" t="s">
        <v>184</v>
      </c>
      <c r="K1" s="6" t="s">
        <v>185</v>
      </c>
      <c r="L1" s="6" t="s">
        <v>186</v>
      </c>
    </row>
    <row r="2" ht="19.5" customHeight="1" spans="1:12">
      <c r="A2" s="10">
        <v>46023</v>
      </c>
      <c r="B2" t="s">
        <v>632</v>
      </c>
      <c r="C2" t="s">
        <v>172</v>
      </c>
      <c r="D2" s="11" t="s">
        <v>10</v>
      </c>
      <c r="E2" s="12">
        <v>15000</v>
      </c>
      <c r="F2" s="4">
        <f t="shared" ref="F2:F65" si="0">+E2/G2</f>
        <v>26.8336314847943</v>
      </c>
      <c r="G2">
        <v>559</v>
      </c>
      <c r="H2" s="13" t="s">
        <v>9</v>
      </c>
      <c r="I2" s="23"/>
      <c r="J2" t="s">
        <v>188</v>
      </c>
      <c r="K2" s="24" t="s">
        <v>633</v>
      </c>
      <c r="L2" t="s">
        <v>190</v>
      </c>
    </row>
    <row r="3" customFormat="1" ht="18" customHeight="1" spans="1:12">
      <c r="A3" s="14">
        <v>46023</v>
      </c>
      <c r="B3" t="s">
        <v>634</v>
      </c>
      <c r="C3" t="s">
        <v>172</v>
      </c>
      <c r="D3" t="s">
        <v>14</v>
      </c>
      <c r="E3" s="15">
        <v>17500</v>
      </c>
      <c r="F3" s="4">
        <f t="shared" si="0"/>
        <v>31.3059033989267</v>
      </c>
      <c r="G3">
        <v>559</v>
      </c>
      <c r="H3" s="2" t="s">
        <v>13</v>
      </c>
      <c r="J3" t="s">
        <v>188</v>
      </c>
      <c r="K3" s="24" t="s">
        <v>633</v>
      </c>
      <c r="L3" t="s">
        <v>190</v>
      </c>
    </row>
    <row r="4" spans="1:12">
      <c r="A4" s="10">
        <v>46023</v>
      </c>
      <c r="B4" t="s">
        <v>632</v>
      </c>
      <c r="C4" s="16" t="s">
        <v>172</v>
      </c>
      <c r="D4" s="16" t="s">
        <v>79</v>
      </c>
      <c r="E4" s="15">
        <v>15000</v>
      </c>
      <c r="F4" s="4">
        <f t="shared" si="0"/>
        <v>26.8336314847943</v>
      </c>
      <c r="G4">
        <v>559</v>
      </c>
      <c r="H4" s="17" t="s">
        <v>11</v>
      </c>
      <c r="I4" s="16"/>
      <c r="J4" t="s">
        <v>188</v>
      </c>
      <c r="K4" s="24" t="s">
        <v>189</v>
      </c>
      <c r="L4" t="s">
        <v>190</v>
      </c>
    </row>
    <row r="5" customFormat="1" spans="1:12">
      <c r="A5" s="18">
        <v>46023</v>
      </c>
      <c r="B5" t="s">
        <v>632</v>
      </c>
      <c r="C5" t="s">
        <v>172</v>
      </c>
      <c r="D5" t="s">
        <v>19</v>
      </c>
      <c r="E5" s="12">
        <v>15000</v>
      </c>
      <c r="F5" s="4">
        <f t="shared" si="0"/>
        <v>26.8336314847943</v>
      </c>
      <c r="G5">
        <v>559</v>
      </c>
      <c r="H5" s="2" t="s">
        <v>18</v>
      </c>
      <c r="J5" t="s">
        <v>188</v>
      </c>
      <c r="K5" s="24" t="s">
        <v>633</v>
      </c>
      <c r="L5" t="s">
        <v>190</v>
      </c>
    </row>
    <row r="6" customFormat="1" spans="1:12">
      <c r="A6" s="10">
        <v>46023</v>
      </c>
      <c r="B6" t="s">
        <v>632</v>
      </c>
      <c r="C6" s="19" t="s">
        <v>172</v>
      </c>
      <c r="D6" s="11" t="s">
        <v>10</v>
      </c>
      <c r="E6" s="15">
        <v>15000</v>
      </c>
      <c r="F6" s="4">
        <f t="shared" si="0"/>
        <v>26.8336314847943</v>
      </c>
      <c r="G6">
        <v>559</v>
      </c>
      <c r="H6" s="2" t="s">
        <v>22</v>
      </c>
      <c r="J6" t="s">
        <v>188</v>
      </c>
      <c r="K6" s="24" t="s">
        <v>635</v>
      </c>
      <c r="L6" t="s">
        <v>190</v>
      </c>
    </row>
    <row r="7" customFormat="1" spans="1:12">
      <c r="A7" s="10">
        <v>46023</v>
      </c>
      <c r="B7" t="s">
        <v>632</v>
      </c>
      <c r="C7" t="s">
        <v>172</v>
      </c>
      <c r="D7" t="s">
        <v>21</v>
      </c>
      <c r="E7" s="15">
        <v>10000</v>
      </c>
      <c r="F7" s="4">
        <f t="shared" si="0"/>
        <v>17.8890876565295</v>
      </c>
      <c r="G7">
        <v>559</v>
      </c>
      <c r="H7" s="2" t="s">
        <v>20</v>
      </c>
      <c r="J7" t="s">
        <v>188</v>
      </c>
      <c r="K7" s="24" t="s">
        <v>633</v>
      </c>
      <c r="L7" t="s">
        <v>190</v>
      </c>
    </row>
    <row r="8" customFormat="1" spans="1:12">
      <c r="A8" s="20">
        <v>46023</v>
      </c>
      <c r="B8" t="s">
        <v>632</v>
      </c>
      <c r="C8" t="s">
        <v>172</v>
      </c>
      <c r="D8" t="s">
        <v>79</v>
      </c>
      <c r="E8" s="12">
        <v>15000</v>
      </c>
      <c r="F8" s="4">
        <f t="shared" si="0"/>
        <v>26.8336314847943</v>
      </c>
      <c r="G8">
        <v>559</v>
      </c>
      <c r="H8" s="2" t="s">
        <v>17</v>
      </c>
      <c r="J8" t="s">
        <v>188</v>
      </c>
      <c r="K8" s="24" t="s">
        <v>189</v>
      </c>
      <c r="L8" t="s">
        <v>190</v>
      </c>
    </row>
    <row r="9" spans="1:12">
      <c r="A9" s="10">
        <v>46023</v>
      </c>
      <c r="B9" t="s">
        <v>632</v>
      </c>
      <c r="C9" s="16" t="s">
        <v>172</v>
      </c>
      <c r="D9" s="16" t="s">
        <v>79</v>
      </c>
      <c r="E9" s="15">
        <v>15000</v>
      </c>
      <c r="F9" s="4">
        <f t="shared" si="0"/>
        <v>26.8336314847943</v>
      </c>
      <c r="G9">
        <v>559</v>
      </c>
      <c r="H9" s="17" t="s">
        <v>16</v>
      </c>
      <c r="I9" s="16"/>
      <c r="J9" t="s">
        <v>188</v>
      </c>
      <c r="K9" s="24" t="s">
        <v>189</v>
      </c>
      <c r="L9" t="s">
        <v>190</v>
      </c>
    </row>
    <row r="10" customFormat="1" spans="1:12">
      <c r="A10" s="10">
        <v>46027</v>
      </c>
      <c r="B10" t="s">
        <v>632</v>
      </c>
      <c r="C10" t="s">
        <v>172</v>
      </c>
      <c r="D10" t="s">
        <v>79</v>
      </c>
      <c r="E10" s="12">
        <v>15000</v>
      </c>
      <c r="F10" s="4">
        <f t="shared" si="0"/>
        <v>26.8336314847943</v>
      </c>
      <c r="G10">
        <v>559</v>
      </c>
      <c r="H10" s="2" t="s">
        <v>15</v>
      </c>
      <c r="J10" t="s">
        <v>188</v>
      </c>
      <c r="K10" s="24" t="s">
        <v>189</v>
      </c>
      <c r="L10" t="s">
        <v>190</v>
      </c>
    </row>
    <row r="11" spans="1:12">
      <c r="A11" s="10">
        <v>46027</v>
      </c>
      <c r="B11" t="s">
        <v>636</v>
      </c>
      <c r="C11" t="s">
        <v>169</v>
      </c>
      <c r="D11" t="s">
        <v>21</v>
      </c>
      <c r="E11" s="15">
        <v>12000</v>
      </c>
      <c r="F11" s="4">
        <f t="shared" si="0"/>
        <v>21.4669051878354</v>
      </c>
      <c r="G11">
        <v>559</v>
      </c>
      <c r="H11" s="2" t="s">
        <v>20</v>
      </c>
      <c r="I11" t="s">
        <v>637</v>
      </c>
      <c r="J11" t="s">
        <v>188</v>
      </c>
      <c r="K11" s="24" t="s">
        <v>635</v>
      </c>
      <c r="L11" t="s">
        <v>190</v>
      </c>
    </row>
    <row r="12" spans="1:12">
      <c r="A12" s="10">
        <v>46034</v>
      </c>
      <c r="B12" t="s">
        <v>638</v>
      </c>
      <c r="C12" t="s">
        <v>169</v>
      </c>
      <c r="D12" s="11" t="s">
        <v>21</v>
      </c>
      <c r="E12" s="15">
        <v>13000</v>
      </c>
      <c r="F12" s="4">
        <f t="shared" si="0"/>
        <v>23.2558139534884</v>
      </c>
      <c r="G12">
        <v>559</v>
      </c>
      <c r="H12" s="2" t="s">
        <v>20</v>
      </c>
      <c r="I12" t="s">
        <v>637</v>
      </c>
      <c r="J12" t="s">
        <v>188</v>
      </c>
      <c r="K12" s="24" t="s">
        <v>635</v>
      </c>
      <c r="L12" t="s">
        <v>190</v>
      </c>
    </row>
    <row r="13" spans="1:12">
      <c r="A13" s="21">
        <v>46034</v>
      </c>
      <c r="B13" t="s">
        <v>639</v>
      </c>
      <c r="C13" t="s">
        <v>169</v>
      </c>
      <c r="D13" s="11" t="s">
        <v>10</v>
      </c>
      <c r="E13" s="12">
        <v>5000</v>
      </c>
      <c r="F13" s="4">
        <f t="shared" si="0"/>
        <v>8.94454382826476</v>
      </c>
      <c r="G13">
        <v>559</v>
      </c>
      <c r="H13" s="13" t="s">
        <v>9</v>
      </c>
      <c r="I13" t="s">
        <v>640</v>
      </c>
      <c r="J13" t="s">
        <v>188</v>
      </c>
      <c r="K13" s="24" t="s">
        <v>635</v>
      </c>
      <c r="L13" t="s">
        <v>190</v>
      </c>
    </row>
    <row r="14" spans="1:12">
      <c r="A14" s="18">
        <v>46036</v>
      </c>
      <c r="B14" t="s">
        <v>641</v>
      </c>
      <c r="C14" t="s">
        <v>169</v>
      </c>
      <c r="D14" s="11" t="s">
        <v>10</v>
      </c>
      <c r="E14" s="12">
        <v>5000</v>
      </c>
      <c r="F14" s="4">
        <f t="shared" si="0"/>
        <v>8.94454382826476</v>
      </c>
      <c r="G14">
        <v>559</v>
      </c>
      <c r="H14" s="13" t="s">
        <v>9</v>
      </c>
      <c r="I14" t="s">
        <v>640</v>
      </c>
      <c r="J14" t="s">
        <v>188</v>
      </c>
      <c r="K14" s="24" t="s">
        <v>635</v>
      </c>
      <c r="L14" t="s">
        <v>190</v>
      </c>
    </row>
    <row r="15" spans="1:12">
      <c r="A15" s="18">
        <v>46036</v>
      </c>
      <c r="B15" s="19" t="s">
        <v>464</v>
      </c>
      <c r="C15" t="s">
        <v>169</v>
      </c>
      <c r="D15" s="11" t="s">
        <v>10</v>
      </c>
      <c r="E15" s="12">
        <v>3000</v>
      </c>
      <c r="F15" s="4">
        <f t="shared" si="0"/>
        <v>5.36672629695885</v>
      </c>
      <c r="G15">
        <v>559</v>
      </c>
      <c r="H15" s="2" t="s">
        <v>22</v>
      </c>
      <c r="I15" t="s">
        <v>642</v>
      </c>
      <c r="J15" t="s">
        <v>188</v>
      </c>
      <c r="K15" s="24" t="s">
        <v>635</v>
      </c>
      <c r="L15" t="s">
        <v>190</v>
      </c>
    </row>
    <row r="16" spans="1:12">
      <c r="A16" s="10">
        <v>46037</v>
      </c>
      <c r="B16" s="19" t="s">
        <v>643</v>
      </c>
      <c r="C16" t="s">
        <v>169</v>
      </c>
      <c r="D16" s="11" t="s">
        <v>10</v>
      </c>
      <c r="E16" s="12">
        <v>3000</v>
      </c>
      <c r="F16" s="4">
        <f t="shared" si="0"/>
        <v>5.36672629695885</v>
      </c>
      <c r="G16">
        <v>559</v>
      </c>
      <c r="H16" s="2" t="s">
        <v>22</v>
      </c>
      <c r="I16" t="s">
        <v>642</v>
      </c>
      <c r="J16" t="s">
        <v>188</v>
      </c>
      <c r="K16" s="24" t="s">
        <v>635</v>
      </c>
      <c r="L16" t="s">
        <v>190</v>
      </c>
    </row>
    <row r="17" spans="1:12">
      <c r="A17" s="21">
        <v>46041</v>
      </c>
      <c r="B17" t="s">
        <v>644</v>
      </c>
      <c r="C17" t="s">
        <v>170</v>
      </c>
      <c r="D17" s="16" t="s">
        <v>10</v>
      </c>
      <c r="E17" s="12">
        <v>500000</v>
      </c>
      <c r="F17" s="4">
        <f t="shared" si="0"/>
        <v>894.454382826476</v>
      </c>
      <c r="G17">
        <v>559</v>
      </c>
      <c r="H17" s="2" t="s">
        <v>27</v>
      </c>
      <c r="I17" t="s">
        <v>645</v>
      </c>
      <c r="J17" t="s">
        <v>188</v>
      </c>
      <c r="K17" s="24" t="s">
        <v>635</v>
      </c>
      <c r="L17" t="s">
        <v>190</v>
      </c>
    </row>
    <row r="18" spans="1:12">
      <c r="A18" s="21">
        <v>46041</v>
      </c>
      <c r="B18" t="s">
        <v>646</v>
      </c>
      <c r="C18" t="s">
        <v>172</v>
      </c>
      <c r="D18" s="11" t="s">
        <v>10</v>
      </c>
      <c r="E18" s="12">
        <v>5000</v>
      </c>
      <c r="F18" s="4">
        <f t="shared" si="0"/>
        <v>8.94454382826476</v>
      </c>
      <c r="G18">
        <v>559</v>
      </c>
      <c r="H18" s="13" t="s">
        <v>9</v>
      </c>
      <c r="I18" t="s">
        <v>647</v>
      </c>
      <c r="J18" t="s">
        <v>188</v>
      </c>
      <c r="K18" s="24" t="s">
        <v>635</v>
      </c>
      <c r="L18" t="s">
        <v>190</v>
      </c>
    </row>
    <row r="19" spans="1:12">
      <c r="A19" s="21">
        <v>46041</v>
      </c>
      <c r="B19" t="s">
        <v>646</v>
      </c>
      <c r="C19" t="s">
        <v>172</v>
      </c>
      <c r="D19" s="11" t="s">
        <v>14</v>
      </c>
      <c r="E19" s="12">
        <v>10000</v>
      </c>
      <c r="F19" s="4">
        <f t="shared" si="0"/>
        <v>17.8890876565295</v>
      </c>
      <c r="G19">
        <v>559</v>
      </c>
      <c r="H19" s="2" t="s">
        <v>13</v>
      </c>
      <c r="I19" t="s">
        <v>647</v>
      </c>
      <c r="J19" t="s">
        <v>188</v>
      </c>
      <c r="K19" s="24" t="s">
        <v>635</v>
      </c>
      <c r="L19" t="s">
        <v>190</v>
      </c>
    </row>
    <row r="20" spans="1:12">
      <c r="A20" s="21">
        <v>46041</v>
      </c>
      <c r="B20" t="s">
        <v>646</v>
      </c>
      <c r="C20" t="s">
        <v>172</v>
      </c>
      <c r="D20" s="11" t="s">
        <v>79</v>
      </c>
      <c r="E20" s="12">
        <v>5000</v>
      </c>
      <c r="F20" s="4">
        <f t="shared" si="0"/>
        <v>8.94454382826476</v>
      </c>
      <c r="G20">
        <v>559</v>
      </c>
      <c r="H20" s="17" t="s">
        <v>11</v>
      </c>
      <c r="I20" t="s">
        <v>647</v>
      </c>
      <c r="J20" t="s">
        <v>188</v>
      </c>
      <c r="K20" s="24" t="s">
        <v>189</v>
      </c>
      <c r="L20" t="s">
        <v>190</v>
      </c>
    </row>
    <row r="21" spans="1:12">
      <c r="A21" s="21">
        <v>46041</v>
      </c>
      <c r="B21" t="s">
        <v>646</v>
      </c>
      <c r="C21" t="s">
        <v>172</v>
      </c>
      <c r="D21" s="11" t="s">
        <v>19</v>
      </c>
      <c r="E21">
        <v>5000</v>
      </c>
      <c r="F21" s="4">
        <f t="shared" si="0"/>
        <v>8.94454382826476</v>
      </c>
      <c r="G21">
        <v>559</v>
      </c>
      <c r="H21" s="2" t="s">
        <v>18</v>
      </c>
      <c r="I21" t="s">
        <v>647</v>
      </c>
      <c r="J21" t="s">
        <v>188</v>
      </c>
      <c r="K21" s="24" t="s">
        <v>635</v>
      </c>
      <c r="L21" t="s">
        <v>190</v>
      </c>
    </row>
    <row r="22" spans="1:12">
      <c r="A22" s="10">
        <v>46041</v>
      </c>
      <c r="B22" t="s">
        <v>646</v>
      </c>
      <c r="C22" t="s">
        <v>172</v>
      </c>
      <c r="D22" s="11" t="s">
        <v>10</v>
      </c>
      <c r="E22">
        <v>5000</v>
      </c>
      <c r="F22" s="4">
        <f t="shared" si="0"/>
        <v>8.94454382826476</v>
      </c>
      <c r="G22">
        <v>559</v>
      </c>
      <c r="H22" s="2" t="s">
        <v>22</v>
      </c>
      <c r="I22" t="s">
        <v>647</v>
      </c>
      <c r="J22" t="s">
        <v>188</v>
      </c>
      <c r="K22" s="24" t="s">
        <v>635</v>
      </c>
      <c r="L22" t="s">
        <v>190</v>
      </c>
    </row>
    <row r="23" spans="1:12">
      <c r="A23" s="10">
        <v>46041</v>
      </c>
      <c r="B23" s="19" t="s">
        <v>464</v>
      </c>
      <c r="C23" t="s">
        <v>169</v>
      </c>
      <c r="D23" s="11" t="s">
        <v>10</v>
      </c>
      <c r="E23">
        <v>3000</v>
      </c>
      <c r="F23" s="4">
        <f t="shared" si="0"/>
        <v>5.36672629695885</v>
      </c>
      <c r="G23">
        <v>559</v>
      </c>
      <c r="H23" s="2" t="s">
        <v>22</v>
      </c>
      <c r="I23" t="s">
        <v>648</v>
      </c>
      <c r="J23" s="25" t="s">
        <v>188</v>
      </c>
      <c r="K23" s="24" t="s">
        <v>635</v>
      </c>
      <c r="L23" t="s">
        <v>190</v>
      </c>
    </row>
    <row r="24" spans="1:12">
      <c r="A24" s="10">
        <v>46041</v>
      </c>
      <c r="B24" s="19" t="s">
        <v>649</v>
      </c>
      <c r="C24" t="s">
        <v>169</v>
      </c>
      <c r="D24" s="11" t="s">
        <v>10</v>
      </c>
      <c r="E24">
        <v>5000</v>
      </c>
      <c r="F24" s="4">
        <f t="shared" si="0"/>
        <v>8.94454382826476</v>
      </c>
      <c r="G24">
        <v>559</v>
      </c>
      <c r="H24" s="2" t="s">
        <v>22</v>
      </c>
      <c r="I24" t="s">
        <v>648</v>
      </c>
      <c r="J24" t="s">
        <v>188</v>
      </c>
      <c r="K24" s="24" t="s">
        <v>635</v>
      </c>
      <c r="L24" t="s">
        <v>190</v>
      </c>
    </row>
    <row r="25" spans="1:12">
      <c r="A25" s="10">
        <v>46041</v>
      </c>
      <c r="B25" s="19" t="s">
        <v>650</v>
      </c>
      <c r="C25" t="s">
        <v>169</v>
      </c>
      <c r="D25" s="11" t="s">
        <v>10</v>
      </c>
      <c r="E25">
        <v>5000</v>
      </c>
      <c r="F25" s="4">
        <f t="shared" si="0"/>
        <v>8.94454382826476</v>
      </c>
      <c r="G25">
        <v>559</v>
      </c>
      <c r="H25" s="2" t="s">
        <v>22</v>
      </c>
      <c r="I25" t="s">
        <v>648</v>
      </c>
      <c r="J25" t="s">
        <v>188</v>
      </c>
      <c r="K25" s="24" t="s">
        <v>635</v>
      </c>
      <c r="L25" t="s">
        <v>190</v>
      </c>
    </row>
    <row r="26" spans="1:12">
      <c r="A26" s="10">
        <v>46041</v>
      </c>
      <c r="B26" s="19" t="s">
        <v>651</v>
      </c>
      <c r="C26" t="s">
        <v>652</v>
      </c>
      <c r="D26" s="11" t="s">
        <v>10</v>
      </c>
      <c r="E26">
        <v>400</v>
      </c>
      <c r="F26" s="4">
        <f t="shared" si="0"/>
        <v>0.715563506261181</v>
      </c>
      <c r="G26">
        <v>559</v>
      </c>
      <c r="H26" s="2" t="s">
        <v>22</v>
      </c>
      <c r="I26" t="s">
        <v>653</v>
      </c>
      <c r="J26" t="s">
        <v>188</v>
      </c>
      <c r="K26" s="24" t="s">
        <v>635</v>
      </c>
      <c r="L26" t="s">
        <v>190</v>
      </c>
    </row>
    <row r="27" spans="1:12">
      <c r="A27" s="10">
        <v>46041</v>
      </c>
      <c r="B27" s="19" t="s">
        <v>654</v>
      </c>
      <c r="C27" t="s">
        <v>652</v>
      </c>
      <c r="D27" s="11" t="s">
        <v>10</v>
      </c>
      <c r="E27">
        <v>1700</v>
      </c>
      <c r="F27" s="4">
        <f t="shared" si="0"/>
        <v>3.04114490161002</v>
      </c>
      <c r="G27">
        <v>559</v>
      </c>
      <c r="H27" s="2" t="s">
        <v>22</v>
      </c>
      <c r="I27" t="s">
        <v>653</v>
      </c>
      <c r="J27" t="s">
        <v>188</v>
      </c>
      <c r="K27" s="24" t="s">
        <v>635</v>
      </c>
      <c r="L27" t="s">
        <v>190</v>
      </c>
    </row>
    <row r="28" spans="1:12">
      <c r="A28" s="10">
        <v>46041</v>
      </c>
      <c r="B28" s="19" t="s">
        <v>655</v>
      </c>
      <c r="C28" t="s">
        <v>652</v>
      </c>
      <c r="D28" s="11" t="s">
        <v>10</v>
      </c>
      <c r="E28">
        <v>2310</v>
      </c>
      <c r="F28" s="4">
        <f t="shared" si="0"/>
        <v>4.13237924865832</v>
      </c>
      <c r="G28">
        <v>559</v>
      </c>
      <c r="H28" s="2" t="s">
        <v>22</v>
      </c>
      <c r="I28" t="s">
        <v>653</v>
      </c>
      <c r="J28" t="s">
        <v>188</v>
      </c>
      <c r="K28" s="24" t="s">
        <v>635</v>
      </c>
      <c r="L28" t="s">
        <v>190</v>
      </c>
    </row>
    <row r="29" spans="1:12">
      <c r="A29" s="10">
        <v>46041</v>
      </c>
      <c r="B29" s="19" t="s">
        <v>656</v>
      </c>
      <c r="C29" t="s">
        <v>652</v>
      </c>
      <c r="D29" s="11" t="s">
        <v>10</v>
      </c>
      <c r="E29">
        <v>1500</v>
      </c>
      <c r="F29" s="4">
        <f t="shared" si="0"/>
        <v>2.68336314847943</v>
      </c>
      <c r="G29">
        <v>559</v>
      </c>
      <c r="H29" s="2" t="s">
        <v>22</v>
      </c>
      <c r="I29" t="s">
        <v>653</v>
      </c>
      <c r="J29" t="s">
        <v>188</v>
      </c>
      <c r="K29" s="24" t="s">
        <v>635</v>
      </c>
      <c r="L29" t="s">
        <v>190</v>
      </c>
    </row>
    <row r="30" spans="1:12">
      <c r="A30" s="10">
        <v>46041</v>
      </c>
      <c r="B30" s="19" t="s">
        <v>657</v>
      </c>
      <c r="C30" t="s">
        <v>652</v>
      </c>
      <c r="D30" s="11" t="s">
        <v>10</v>
      </c>
      <c r="E30">
        <v>1750</v>
      </c>
      <c r="F30" s="4">
        <f t="shared" si="0"/>
        <v>3.13059033989267</v>
      </c>
      <c r="G30">
        <v>559</v>
      </c>
      <c r="H30" s="2" t="s">
        <v>22</v>
      </c>
      <c r="I30" t="s">
        <v>653</v>
      </c>
      <c r="J30" t="s">
        <v>188</v>
      </c>
      <c r="K30" s="24" t="s">
        <v>635</v>
      </c>
      <c r="L30" t="s">
        <v>190</v>
      </c>
    </row>
    <row r="31" spans="1:12">
      <c r="A31" s="10">
        <v>46041</v>
      </c>
      <c r="B31" s="19" t="s">
        <v>658</v>
      </c>
      <c r="C31" t="s">
        <v>652</v>
      </c>
      <c r="D31" s="11" t="s">
        <v>10</v>
      </c>
      <c r="E31">
        <v>800</v>
      </c>
      <c r="F31" s="4">
        <f t="shared" si="0"/>
        <v>1.43112701252236</v>
      </c>
      <c r="G31">
        <v>559</v>
      </c>
      <c r="H31" s="2" t="s">
        <v>22</v>
      </c>
      <c r="I31" t="s">
        <v>653</v>
      </c>
      <c r="J31" t="s">
        <v>188</v>
      </c>
      <c r="K31" s="24" t="s">
        <v>635</v>
      </c>
      <c r="L31" t="s">
        <v>190</v>
      </c>
    </row>
    <row r="32" spans="1:12">
      <c r="A32" s="10">
        <v>46041</v>
      </c>
      <c r="B32" s="19" t="s">
        <v>659</v>
      </c>
      <c r="C32" t="s">
        <v>652</v>
      </c>
      <c r="D32" s="11" t="s">
        <v>10</v>
      </c>
      <c r="E32">
        <v>800</v>
      </c>
      <c r="F32" s="4">
        <f t="shared" si="0"/>
        <v>1.43112701252236</v>
      </c>
      <c r="G32">
        <v>559</v>
      </c>
      <c r="H32" s="2" t="s">
        <v>22</v>
      </c>
      <c r="I32" t="s">
        <v>653</v>
      </c>
      <c r="J32" t="s">
        <v>188</v>
      </c>
      <c r="K32" s="24" t="s">
        <v>635</v>
      </c>
      <c r="L32" t="s">
        <v>190</v>
      </c>
    </row>
    <row r="33" spans="1:12">
      <c r="A33" s="10">
        <v>46041</v>
      </c>
      <c r="B33" s="19" t="s">
        <v>660</v>
      </c>
      <c r="C33" t="s">
        <v>652</v>
      </c>
      <c r="D33" s="11" t="s">
        <v>10</v>
      </c>
      <c r="E33">
        <v>150</v>
      </c>
      <c r="F33" s="4">
        <f t="shared" si="0"/>
        <v>0.268336314847943</v>
      </c>
      <c r="G33">
        <v>559</v>
      </c>
      <c r="H33" s="2" t="s">
        <v>22</v>
      </c>
      <c r="I33" t="s">
        <v>653</v>
      </c>
      <c r="J33" t="s">
        <v>188</v>
      </c>
      <c r="K33" s="24" t="s">
        <v>635</v>
      </c>
      <c r="L33" t="s">
        <v>190</v>
      </c>
    </row>
    <row r="34" spans="1:12">
      <c r="A34" s="10">
        <v>46041</v>
      </c>
      <c r="B34" s="19" t="s">
        <v>661</v>
      </c>
      <c r="C34" t="s">
        <v>652</v>
      </c>
      <c r="D34" s="11" t="s">
        <v>10</v>
      </c>
      <c r="E34">
        <v>1100</v>
      </c>
      <c r="F34" s="4">
        <f t="shared" si="0"/>
        <v>1.96779964221825</v>
      </c>
      <c r="G34">
        <v>559</v>
      </c>
      <c r="H34" s="2" t="s">
        <v>22</v>
      </c>
      <c r="I34" t="s">
        <v>653</v>
      </c>
      <c r="J34" t="s">
        <v>188</v>
      </c>
      <c r="K34" s="24" t="s">
        <v>635</v>
      </c>
      <c r="L34" t="s">
        <v>190</v>
      </c>
    </row>
    <row r="35" spans="1:12">
      <c r="A35" s="10">
        <v>46041</v>
      </c>
      <c r="B35" s="19" t="s">
        <v>662</v>
      </c>
      <c r="C35" t="s">
        <v>652</v>
      </c>
      <c r="D35" s="11" t="s">
        <v>10</v>
      </c>
      <c r="E35">
        <v>3000</v>
      </c>
      <c r="F35" s="4">
        <f t="shared" si="0"/>
        <v>5.36672629695885</v>
      </c>
      <c r="G35">
        <v>559</v>
      </c>
      <c r="H35" s="2" t="s">
        <v>22</v>
      </c>
      <c r="I35" t="s">
        <v>653</v>
      </c>
      <c r="J35" t="s">
        <v>188</v>
      </c>
      <c r="K35" s="24" t="s">
        <v>635</v>
      </c>
      <c r="L35" t="s">
        <v>190</v>
      </c>
    </row>
    <row r="36" spans="1:12">
      <c r="A36" s="10">
        <v>46041</v>
      </c>
      <c r="B36" s="19" t="s">
        <v>663</v>
      </c>
      <c r="C36" t="s">
        <v>652</v>
      </c>
      <c r="D36" s="11" t="s">
        <v>10</v>
      </c>
      <c r="E36">
        <v>1500</v>
      </c>
      <c r="F36" s="4">
        <f t="shared" si="0"/>
        <v>2.68336314847943</v>
      </c>
      <c r="G36">
        <v>559</v>
      </c>
      <c r="H36" s="2" t="s">
        <v>22</v>
      </c>
      <c r="I36" t="s">
        <v>653</v>
      </c>
      <c r="J36" t="s">
        <v>188</v>
      </c>
      <c r="K36" s="24" t="s">
        <v>635</v>
      </c>
      <c r="L36" t="s">
        <v>190</v>
      </c>
    </row>
    <row r="37" spans="1:12">
      <c r="A37" s="10">
        <v>46041</v>
      </c>
      <c r="B37" s="19" t="s">
        <v>664</v>
      </c>
      <c r="C37" t="s">
        <v>652</v>
      </c>
      <c r="D37" s="11" t="s">
        <v>10</v>
      </c>
      <c r="E37">
        <v>1500</v>
      </c>
      <c r="F37" s="4">
        <f t="shared" si="0"/>
        <v>2.68336314847943</v>
      </c>
      <c r="G37">
        <v>559</v>
      </c>
      <c r="H37" s="2" t="s">
        <v>22</v>
      </c>
      <c r="I37" t="s">
        <v>653</v>
      </c>
      <c r="J37" t="s">
        <v>188</v>
      </c>
      <c r="K37" s="24" t="s">
        <v>635</v>
      </c>
      <c r="L37" t="s">
        <v>190</v>
      </c>
    </row>
    <row r="38" spans="1:12">
      <c r="A38" s="10">
        <v>46041</v>
      </c>
      <c r="B38" s="19" t="s">
        <v>665</v>
      </c>
      <c r="C38" t="s">
        <v>652</v>
      </c>
      <c r="D38" s="11" t="s">
        <v>10</v>
      </c>
      <c r="E38">
        <v>400</v>
      </c>
      <c r="F38" s="4">
        <f t="shared" si="0"/>
        <v>0.715563506261181</v>
      </c>
      <c r="G38">
        <v>559</v>
      </c>
      <c r="H38" s="2" t="s">
        <v>22</v>
      </c>
      <c r="I38" t="s">
        <v>653</v>
      </c>
      <c r="J38" t="s">
        <v>188</v>
      </c>
      <c r="K38" s="24" t="s">
        <v>635</v>
      </c>
      <c r="L38" t="s">
        <v>190</v>
      </c>
    </row>
    <row r="39" spans="1:12">
      <c r="A39" s="10">
        <v>46041</v>
      </c>
      <c r="B39" s="19" t="s">
        <v>666</v>
      </c>
      <c r="C39" t="s">
        <v>652</v>
      </c>
      <c r="D39" s="11" t="s">
        <v>10</v>
      </c>
      <c r="E39">
        <v>4500</v>
      </c>
      <c r="F39" s="4">
        <f t="shared" si="0"/>
        <v>8.05008944543828</v>
      </c>
      <c r="G39">
        <v>559</v>
      </c>
      <c r="H39" s="2" t="s">
        <v>22</v>
      </c>
      <c r="I39" t="s">
        <v>653</v>
      </c>
      <c r="J39" t="s">
        <v>188</v>
      </c>
      <c r="K39" s="24" t="s">
        <v>635</v>
      </c>
      <c r="L39" t="s">
        <v>190</v>
      </c>
    </row>
    <row r="40" spans="1:12">
      <c r="A40" s="10">
        <v>46041</v>
      </c>
      <c r="B40" s="19" t="s">
        <v>667</v>
      </c>
      <c r="C40" t="s">
        <v>652</v>
      </c>
      <c r="D40" s="11" t="s">
        <v>10</v>
      </c>
      <c r="E40">
        <v>800</v>
      </c>
      <c r="F40" s="4">
        <f t="shared" si="0"/>
        <v>1.43112701252236</v>
      </c>
      <c r="G40">
        <v>559</v>
      </c>
      <c r="H40" s="2" t="s">
        <v>22</v>
      </c>
      <c r="I40" t="s">
        <v>653</v>
      </c>
      <c r="J40" t="s">
        <v>188</v>
      </c>
      <c r="K40" s="24" t="s">
        <v>635</v>
      </c>
      <c r="L40" t="s">
        <v>190</v>
      </c>
    </row>
    <row r="41" spans="1:12">
      <c r="A41" s="10">
        <v>46041</v>
      </c>
      <c r="B41" s="19" t="s">
        <v>668</v>
      </c>
      <c r="C41" t="s">
        <v>652</v>
      </c>
      <c r="D41" s="11" t="s">
        <v>10</v>
      </c>
      <c r="E41">
        <v>500</v>
      </c>
      <c r="F41" s="4">
        <f t="shared" si="0"/>
        <v>0.894454382826476</v>
      </c>
      <c r="G41">
        <v>559</v>
      </c>
      <c r="H41" s="2" t="s">
        <v>22</v>
      </c>
      <c r="I41" t="s">
        <v>653</v>
      </c>
      <c r="J41" t="s">
        <v>188</v>
      </c>
      <c r="K41" s="24" t="s">
        <v>635</v>
      </c>
      <c r="L41" t="s">
        <v>190</v>
      </c>
    </row>
    <row r="42" spans="1:12">
      <c r="A42" s="10">
        <v>46041</v>
      </c>
      <c r="B42" s="19" t="s">
        <v>669</v>
      </c>
      <c r="C42" t="s">
        <v>652</v>
      </c>
      <c r="D42" s="11" t="s">
        <v>10</v>
      </c>
      <c r="E42">
        <v>1000</v>
      </c>
      <c r="F42" s="4">
        <f t="shared" si="0"/>
        <v>1.78890876565295</v>
      </c>
      <c r="G42">
        <v>559</v>
      </c>
      <c r="H42" s="2" t="s">
        <v>22</v>
      </c>
      <c r="I42" t="s">
        <v>653</v>
      </c>
      <c r="J42" t="s">
        <v>188</v>
      </c>
      <c r="K42" s="24" t="s">
        <v>635</v>
      </c>
      <c r="L42" t="s">
        <v>190</v>
      </c>
    </row>
    <row r="43" spans="1:12">
      <c r="A43" s="10">
        <v>46041</v>
      </c>
      <c r="B43" s="19" t="s">
        <v>668</v>
      </c>
      <c r="C43" t="s">
        <v>652</v>
      </c>
      <c r="D43" s="11" t="s">
        <v>10</v>
      </c>
      <c r="E43">
        <v>500</v>
      </c>
      <c r="F43" s="4">
        <f t="shared" si="0"/>
        <v>0.894454382826476</v>
      </c>
      <c r="G43">
        <v>559</v>
      </c>
      <c r="H43" s="2" t="s">
        <v>22</v>
      </c>
      <c r="I43" t="s">
        <v>653</v>
      </c>
      <c r="J43" t="s">
        <v>188</v>
      </c>
      <c r="K43" s="24" t="s">
        <v>635</v>
      </c>
      <c r="L43" t="s">
        <v>190</v>
      </c>
    </row>
    <row r="44" spans="1:12">
      <c r="A44" s="10">
        <v>46041</v>
      </c>
      <c r="B44" s="19" t="s">
        <v>670</v>
      </c>
      <c r="C44" t="s">
        <v>652</v>
      </c>
      <c r="D44" s="11" t="s">
        <v>10</v>
      </c>
      <c r="E44">
        <v>2600</v>
      </c>
      <c r="F44" s="4">
        <f t="shared" si="0"/>
        <v>4.65116279069767</v>
      </c>
      <c r="G44">
        <v>559</v>
      </c>
      <c r="H44" s="2" t="s">
        <v>22</v>
      </c>
      <c r="I44" t="s">
        <v>653</v>
      </c>
      <c r="J44" t="s">
        <v>188</v>
      </c>
      <c r="K44" s="24" t="s">
        <v>635</v>
      </c>
      <c r="L44" t="s">
        <v>190</v>
      </c>
    </row>
    <row r="45" spans="1:12">
      <c r="A45" s="10">
        <v>46041</v>
      </c>
      <c r="B45" s="19" t="s">
        <v>671</v>
      </c>
      <c r="C45" t="s">
        <v>652</v>
      </c>
      <c r="D45" s="11" t="s">
        <v>10</v>
      </c>
      <c r="E45">
        <v>900</v>
      </c>
      <c r="F45" s="4">
        <f t="shared" si="0"/>
        <v>1.61001788908766</v>
      </c>
      <c r="G45">
        <v>559</v>
      </c>
      <c r="H45" s="2" t="s">
        <v>22</v>
      </c>
      <c r="I45" t="s">
        <v>653</v>
      </c>
      <c r="J45" t="s">
        <v>188</v>
      </c>
      <c r="K45" s="24" t="s">
        <v>635</v>
      </c>
      <c r="L45" t="s">
        <v>190</v>
      </c>
    </row>
    <row r="46" spans="1:12">
      <c r="A46" s="10">
        <v>46041</v>
      </c>
      <c r="B46" s="19" t="s">
        <v>672</v>
      </c>
      <c r="C46" t="s">
        <v>652</v>
      </c>
      <c r="D46" s="11" t="s">
        <v>10</v>
      </c>
      <c r="E46">
        <v>1000</v>
      </c>
      <c r="F46" s="4">
        <f t="shared" si="0"/>
        <v>1.78890876565295</v>
      </c>
      <c r="G46">
        <v>559</v>
      </c>
      <c r="H46" s="2" t="s">
        <v>22</v>
      </c>
      <c r="I46" t="s">
        <v>653</v>
      </c>
      <c r="J46" t="s">
        <v>188</v>
      </c>
      <c r="K46" s="24" t="s">
        <v>635</v>
      </c>
      <c r="L46" t="s">
        <v>190</v>
      </c>
    </row>
    <row r="47" spans="1:12">
      <c r="A47" s="10">
        <v>46041</v>
      </c>
      <c r="B47" s="19" t="s">
        <v>671</v>
      </c>
      <c r="C47" t="s">
        <v>652</v>
      </c>
      <c r="D47" s="11" t="s">
        <v>10</v>
      </c>
      <c r="E47">
        <v>650</v>
      </c>
      <c r="F47" s="4">
        <f t="shared" si="0"/>
        <v>1.16279069767442</v>
      </c>
      <c r="G47">
        <v>559</v>
      </c>
      <c r="H47" s="2" t="s">
        <v>22</v>
      </c>
      <c r="I47" t="s">
        <v>653</v>
      </c>
      <c r="J47" t="s">
        <v>188</v>
      </c>
      <c r="K47" s="24" t="s">
        <v>635</v>
      </c>
      <c r="L47" t="s">
        <v>190</v>
      </c>
    </row>
    <row r="48" spans="1:12">
      <c r="A48" s="10">
        <v>46041</v>
      </c>
      <c r="B48" s="19" t="s">
        <v>673</v>
      </c>
      <c r="C48" t="s">
        <v>652</v>
      </c>
      <c r="D48" s="11" t="s">
        <v>10</v>
      </c>
      <c r="E48">
        <v>1100</v>
      </c>
      <c r="F48" s="4">
        <f t="shared" si="0"/>
        <v>1.96779964221825</v>
      </c>
      <c r="G48">
        <v>559</v>
      </c>
      <c r="H48" s="2" t="s">
        <v>22</v>
      </c>
      <c r="I48" t="s">
        <v>653</v>
      </c>
      <c r="J48" t="s">
        <v>188</v>
      </c>
      <c r="K48" s="24" t="s">
        <v>635</v>
      </c>
      <c r="L48" t="s">
        <v>190</v>
      </c>
    </row>
    <row r="49" spans="1:12">
      <c r="A49" s="10">
        <v>46041</v>
      </c>
      <c r="B49" s="19" t="s">
        <v>674</v>
      </c>
      <c r="C49" t="s">
        <v>169</v>
      </c>
      <c r="D49" s="11" t="s">
        <v>10</v>
      </c>
      <c r="E49">
        <v>1000</v>
      </c>
      <c r="F49" s="4">
        <f t="shared" si="0"/>
        <v>1.78890876565295</v>
      </c>
      <c r="G49">
        <v>559</v>
      </c>
      <c r="H49" s="2" t="s">
        <v>22</v>
      </c>
      <c r="I49" t="s">
        <v>675</v>
      </c>
      <c r="J49" t="s">
        <v>188</v>
      </c>
      <c r="K49" s="24" t="s">
        <v>635</v>
      </c>
      <c r="L49" t="s">
        <v>190</v>
      </c>
    </row>
    <row r="50" spans="1:12">
      <c r="A50" s="21">
        <v>46041</v>
      </c>
      <c r="B50" s="19" t="s">
        <v>676</v>
      </c>
      <c r="C50" t="s">
        <v>169</v>
      </c>
      <c r="D50" s="11" t="s">
        <v>10</v>
      </c>
      <c r="E50">
        <v>1000</v>
      </c>
      <c r="F50" s="4">
        <f t="shared" si="0"/>
        <v>1.78890876565295</v>
      </c>
      <c r="G50">
        <v>559</v>
      </c>
      <c r="H50" s="2" t="s">
        <v>22</v>
      </c>
      <c r="I50" t="s">
        <v>675</v>
      </c>
      <c r="J50" t="s">
        <v>188</v>
      </c>
      <c r="K50" s="24" t="s">
        <v>635</v>
      </c>
      <c r="L50" t="s">
        <v>190</v>
      </c>
    </row>
    <row r="51" spans="1:12">
      <c r="A51" s="21">
        <v>46041</v>
      </c>
      <c r="B51" t="s">
        <v>646</v>
      </c>
      <c r="C51" t="s">
        <v>172</v>
      </c>
      <c r="D51" s="11" t="s">
        <v>21</v>
      </c>
      <c r="E51">
        <v>5000</v>
      </c>
      <c r="F51" s="4">
        <f t="shared" si="0"/>
        <v>8.94454382826476</v>
      </c>
      <c r="G51">
        <v>559</v>
      </c>
      <c r="H51" s="2" t="s">
        <v>20</v>
      </c>
      <c r="I51" t="s">
        <v>647</v>
      </c>
      <c r="J51" t="s">
        <v>188</v>
      </c>
      <c r="K51" s="24" t="s">
        <v>635</v>
      </c>
      <c r="L51" t="s">
        <v>190</v>
      </c>
    </row>
    <row r="52" spans="1:12">
      <c r="A52" s="21">
        <v>46041</v>
      </c>
      <c r="B52" t="s">
        <v>646</v>
      </c>
      <c r="C52" t="s">
        <v>172</v>
      </c>
      <c r="D52" t="s">
        <v>79</v>
      </c>
      <c r="E52">
        <v>5000</v>
      </c>
      <c r="F52" s="4">
        <f t="shared" si="0"/>
        <v>8.94454382826476</v>
      </c>
      <c r="G52">
        <v>559</v>
      </c>
      <c r="H52" s="2" t="s">
        <v>17</v>
      </c>
      <c r="I52" t="s">
        <v>647</v>
      </c>
      <c r="J52" t="s">
        <v>188</v>
      </c>
      <c r="K52" s="24" t="s">
        <v>189</v>
      </c>
      <c r="L52" t="s">
        <v>190</v>
      </c>
    </row>
    <row r="53" spans="1:12">
      <c r="A53" s="21">
        <v>46041</v>
      </c>
      <c r="B53" t="s">
        <v>646</v>
      </c>
      <c r="C53" t="s">
        <v>172</v>
      </c>
      <c r="D53" s="11" t="s">
        <v>79</v>
      </c>
      <c r="E53">
        <v>5000</v>
      </c>
      <c r="F53" s="4">
        <f t="shared" si="0"/>
        <v>8.94454382826476</v>
      </c>
      <c r="G53">
        <v>559</v>
      </c>
      <c r="H53" s="17" t="s">
        <v>16</v>
      </c>
      <c r="I53" t="s">
        <v>647</v>
      </c>
      <c r="J53" t="s">
        <v>188</v>
      </c>
      <c r="K53" s="24" t="s">
        <v>189</v>
      </c>
      <c r="L53" t="s">
        <v>190</v>
      </c>
    </row>
    <row r="54" spans="1:12">
      <c r="A54" s="10">
        <v>46049</v>
      </c>
      <c r="B54" t="s">
        <v>646</v>
      </c>
      <c r="C54" t="s">
        <v>172</v>
      </c>
      <c r="D54" s="11" t="s">
        <v>79</v>
      </c>
      <c r="E54">
        <v>5000</v>
      </c>
      <c r="F54" s="4">
        <f t="shared" si="0"/>
        <v>8.94454382826476</v>
      </c>
      <c r="G54">
        <v>559</v>
      </c>
      <c r="H54" s="2" t="s">
        <v>15</v>
      </c>
      <c r="I54" t="s">
        <v>647</v>
      </c>
      <c r="J54" t="s">
        <v>188</v>
      </c>
      <c r="K54" s="24" t="s">
        <v>189</v>
      </c>
      <c r="L54" t="s">
        <v>190</v>
      </c>
    </row>
    <row r="55" spans="1:12">
      <c r="A55" s="10">
        <v>46049</v>
      </c>
      <c r="B55" t="s">
        <v>677</v>
      </c>
      <c r="C55" s="22" t="s">
        <v>172</v>
      </c>
      <c r="D55" s="11" t="s">
        <v>10</v>
      </c>
      <c r="E55">
        <v>5000</v>
      </c>
      <c r="F55" s="4">
        <f t="shared" si="0"/>
        <v>8.94454382826476</v>
      </c>
      <c r="G55">
        <v>559</v>
      </c>
      <c r="H55" s="13" t="s">
        <v>9</v>
      </c>
      <c r="I55" t="s">
        <v>678</v>
      </c>
      <c r="J55" t="s">
        <v>188</v>
      </c>
      <c r="K55" s="24" t="s">
        <v>635</v>
      </c>
      <c r="L55" t="s">
        <v>190</v>
      </c>
    </row>
    <row r="56" spans="1:12">
      <c r="A56" s="10">
        <v>46049</v>
      </c>
      <c r="B56" t="s">
        <v>677</v>
      </c>
      <c r="C56" s="22" t="s">
        <v>172</v>
      </c>
      <c r="D56" s="11" t="s">
        <v>14</v>
      </c>
      <c r="E56">
        <v>5000</v>
      </c>
      <c r="F56" s="4">
        <f t="shared" si="0"/>
        <v>8.94454382826476</v>
      </c>
      <c r="G56">
        <v>559</v>
      </c>
      <c r="H56" s="2" t="s">
        <v>13</v>
      </c>
      <c r="I56" t="s">
        <v>678</v>
      </c>
      <c r="J56" s="25" t="s">
        <v>188</v>
      </c>
      <c r="K56" s="24" t="s">
        <v>633</v>
      </c>
      <c r="L56" t="s">
        <v>190</v>
      </c>
    </row>
    <row r="57" spans="1:12">
      <c r="A57" s="10">
        <v>46049</v>
      </c>
      <c r="B57" t="s">
        <v>677</v>
      </c>
      <c r="C57" s="22" t="s">
        <v>172</v>
      </c>
      <c r="D57" s="11" t="s">
        <v>79</v>
      </c>
      <c r="E57">
        <v>5000</v>
      </c>
      <c r="F57" s="4">
        <f t="shared" si="0"/>
        <v>8.94454382826476</v>
      </c>
      <c r="G57">
        <v>559</v>
      </c>
      <c r="H57" s="17" t="s">
        <v>11</v>
      </c>
      <c r="I57" t="s">
        <v>678</v>
      </c>
      <c r="J57" t="s">
        <v>188</v>
      </c>
      <c r="K57" s="24" t="s">
        <v>189</v>
      </c>
      <c r="L57" t="s">
        <v>190</v>
      </c>
    </row>
    <row r="58" spans="1:12">
      <c r="A58" s="10">
        <v>46049</v>
      </c>
      <c r="B58" t="s">
        <v>677</v>
      </c>
      <c r="C58" s="22" t="s">
        <v>172</v>
      </c>
      <c r="D58" s="11" t="s">
        <v>19</v>
      </c>
      <c r="E58">
        <v>5000</v>
      </c>
      <c r="F58" s="4">
        <f t="shared" si="0"/>
        <v>8.94454382826476</v>
      </c>
      <c r="G58">
        <v>559</v>
      </c>
      <c r="H58" s="2" t="s">
        <v>18</v>
      </c>
      <c r="I58" t="s">
        <v>678</v>
      </c>
      <c r="J58" t="s">
        <v>188</v>
      </c>
      <c r="K58" s="24" t="s">
        <v>635</v>
      </c>
      <c r="L58" t="s">
        <v>190</v>
      </c>
    </row>
    <row r="59" spans="1:12">
      <c r="A59" s="10">
        <v>46049</v>
      </c>
      <c r="B59" t="s">
        <v>677</v>
      </c>
      <c r="C59" s="22" t="s">
        <v>172</v>
      </c>
      <c r="D59" s="11" t="s">
        <v>10</v>
      </c>
      <c r="E59">
        <v>5000</v>
      </c>
      <c r="F59" s="4">
        <f t="shared" si="0"/>
        <v>8.94454382826476</v>
      </c>
      <c r="G59">
        <v>559</v>
      </c>
      <c r="H59" s="2" t="s">
        <v>22</v>
      </c>
      <c r="I59" t="s">
        <v>678</v>
      </c>
      <c r="J59" s="25" t="s">
        <v>188</v>
      </c>
      <c r="K59" s="24" t="s">
        <v>635</v>
      </c>
      <c r="L59" t="s">
        <v>190</v>
      </c>
    </row>
    <row r="60" spans="1:12">
      <c r="A60" s="10">
        <v>46049</v>
      </c>
      <c r="B60" s="19" t="s">
        <v>674</v>
      </c>
      <c r="C60" t="s">
        <v>169</v>
      </c>
      <c r="D60" s="11" t="s">
        <v>10</v>
      </c>
      <c r="E60">
        <v>1000</v>
      </c>
      <c r="F60" s="4">
        <f t="shared" si="0"/>
        <v>1.78890876565295</v>
      </c>
      <c r="G60">
        <v>559</v>
      </c>
      <c r="H60" s="2" t="s">
        <v>22</v>
      </c>
      <c r="I60" t="s">
        <v>679</v>
      </c>
      <c r="J60" t="s">
        <v>188</v>
      </c>
      <c r="K60" s="24" t="s">
        <v>635</v>
      </c>
      <c r="L60" t="s">
        <v>190</v>
      </c>
    </row>
    <row r="61" spans="1:12">
      <c r="A61" s="10">
        <v>46049</v>
      </c>
      <c r="B61" s="19" t="s">
        <v>676</v>
      </c>
      <c r="C61" t="s">
        <v>169</v>
      </c>
      <c r="D61" s="11" t="s">
        <v>10</v>
      </c>
      <c r="E61">
        <v>1000</v>
      </c>
      <c r="F61" s="4">
        <f t="shared" si="0"/>
        <v>1.78890876565295</v>
      </c>
      <c r="G61">
        <v>559</v>
      </c>
      <c r="H61" s="2" t="s">
        <v>22</v>
      </c>
      <c r="I61" t="s">
        <v>679</v>
      </c>
      <c r="J61" t="s">
        <v>188</v>
      </c>
      <c r="K61" s="24" t="s">
        <v>635</v>
      </c>
      <c r="L61" t="s">
        <v>190</v>
      </c>
    </row>
    <row r="62" spans="1:12">
      <c r="A62" s="10">
        <v>46049</v>
      </c>
      <c r="B62" t="s">
        <v>677</v>
      </c>
      <c r="C62" s="22" t="s">
        <v>172</v>
      </c>
      <c r="D62" s="11" t="s">
        <v>21</v>
      </c>
      <c r="E62">
        <v>5000</v>
      </c>
      <c r="F62" s="4">
        <f t="shared" si="0"/>
        <v>8.94454382826476</v>
      </c>
      <c r="G62">
        <v>559</v>
      </c>
      <c r="H62" s="2" t="s">
        <v>20</v>
      </c>
      <c r="I62" t="s">
        <v>678</v>
      </c>
      <c r="J62" t="s">
        <v>188</v>
      </c>
      <c r="K62" s="24" t="s">
        <v>633</v>
      </c>
      <c r="L62" t="s">
        <v>190</v>
      </c>
    </row>
    <row r="63" spans="1:12">
      <c r="A63" s="10">
        <v>46049</v>
      </c>
      <c r="B63" t="s">
        <v>677</v>
      </c>
      <c r="C63" s="22" t="s">
        <v>172</v>
      </c>
      <c r="D63" t="s">
        <v>79</v>
      </c>
      <c r="E63">
        <v>5000</v>
      </c>
      <c r="F63" s="4">
        <f t="shared" si="0"/>
        <v>8.94454382826476</v>
      </c>
      <c r="G63">
        <v>559</v>
      </c>
      <c r="H63" s="2" t="s">
        <v>17</v>
      </c>
      <c r="I63" t="s">
        <v>678</v>
      </c>
      <c r="J63" t="s">
        <v>188</v>
      </c>
      <c r="K63" s="24" t="s">
        <v>189</v>
      </c>
      <c r="L63" t="s">
        <v>190</v>
      </c>
    </row>
    <row r="64" spans="1:12">
      <c r="A64" s="10">
        <v>46049</v>
      </c>
      <c r="B64" t="s">
        <v>677</v>
      </c>
      <c r="C64" s="22" t="s">
        <v>172</v>
      </c>
      <c r="D64" s="11" t="s">
        <v>79</v>
      </c>
      <c r="E64">
        <v>5000</v>
      </c>
      <c r="F64" s="4">
        <f t="shared" si="0"/>
        <v>8.94454382826476</v>
      </c>
      <c r="G64">
        <v>559</v>
      </c>
      <c r="H64" s="17" t="s">
        <v>16</v>
      </c>
      <c r="I64" t="s">
        <v>678</v>
      </c>
      <c r="J64" t="s">
        <v>188</v>
      </c>
      <c r="K64" s="24" t="s">
        <v>189</v>
      </c>
      <c r="L64" t="s">
        <v>190</v>
      </c>
    </row>
    <row r="65" spans="1:12">
      <c r="A65" s="10">
        <v>46052</v>
      </c>
      <c r="B65" t="s">
        <v>677</v>
      </c>
      <c r="C65" s="22" t="s">
        <v>172</v>
      </c>
      <c r="D65" s="11" t="s">
        <v>79</v>
      </c>
      <c r="E65">
        <v>5000</v>
      </c>
      <c r="F65" s="4">
        <f t="shared" si="0"/>
        <v>8.94454382826476</v>
      </c>
      <c r="G65">
        <v>559</v>
      </c>
      <c r="H65" s="2" t="s">
        <v>15</v>
      </c>
      <c r="I65" t="s">
        <v>678</v>
      </c>
      <c r="J65" t="s">
        <v>188</v>
      </c>
      <c r="K65" s="24" t="s">
        <v>189</v>
      </c>
      <c r="L65" t="s">
        <v>190</v>
      </c>
    </row>
    <row r="66" spans="1:12">
      <c r="A66" s="10">
        <v>46052</v>
      </c>
      <c r="B66" t="s">
        <v>639</v>
      </c>
      <c r="C66" t="s">
        <v>169</v>
      </c>
      <c r="D66" s="11" t="s">
        <v>10</v>
      </c>
      <c r="E66">
        <v>5000</v>
      </c>
      <c r="F66" s="4">
        <f t="shared" ref="F66:F129" si="1">+E66/G66</f>
        <v>8.94454382826476</v>
      </c>
      <c r="G66">
        <v>559</v>
      </c>
      <c r="H66" s="13" t="s">
        <v>9</v>
      </c>
      <c r="I66" t="s">
        <v>680</v>
      </c>
      <c r="J66" t="s">
        <v>188</v>
      </c>
      <c r="K66" s="24" t="s">
        <v>635</v>
      </c>
      <c r="L66" t="s">
        <v>190</v>
      </c>
    </row>
    <row r="67" spans="1:12">
      <c r="A67" s="10">
        <v>46052</v>
      </c>
      <c r="B67" t="s">
        <v>641</v>
      </c>
      <c r="C67" t="s">
        <v>169</v>
      </c>
      <c r="D67" s="11" t="s">
        <v>10</v>
      </c>
      <c r="E67">
        <v>5000</v>
      </c>
      <c r="F67" s="4">
        <f t="shared" si="1"/>
        <v>8.94454382826476</v>
      </c>
      <c r="G67">
        <v>559</v>
      </c>
      <c r="H67" s="13" t="s">
        <v>9</v>
      </c>
      <c r="I67" t="s">
        <v>680</v>
      </c>
      <c r="J67" t="s">
        <v>188</v>
      </c>
      <c r="K67" s="24" t="s">
        <v>635</v>
      </c>
      <c r="L67" t="s">
        <v>190</v>
      </c>
    </row>
    <row r="68" customFormat="1" spans="1:12">
      <c r="A68" s="10">
        <v>46053</v>
      </c>
      <c r="B68" t="s">
        <v>681</v>
      </c>
      <c r="C68" t="s">
        <v>165</v>
      </c>
      <c r="D68" s="16" t="s">
        <v>10</v>
      </c>
      <c r="E68" s="12">
        <v>4960</v>
      </c>
      <c r="F68" s="4">
        <f t="shared" si="1"/>
        <v>8.87298747763864</v>
      </c>
      <c r="G68">
        <v>559</v>
      </c>
      <c r="H68" s="2" t="s">
        <v>27</v>
      </c>
      <c r="J68" t="s">
        <v>188</v>
      </c>
      <c r="K68" s="24" t="s">
        <v>635</v>
      </c>
      <c r="L68" t="s">
        <v>190</v>
      </c>
    </row>
    <row r="69" hidden="1" spans="1:12">
      <c r="A69" s="26">
        <v>46056</v>
      </c>
      <c r="B69" t="s">
        <v>187</v>
      </c>
      <c r="C69" s="16" t="s">
        <v>169</v>
      </c>
      <c r="D69" s="17" t="s">
        <v>10</v>
      </c>
      <c r="E69" s="16">
        <v>1000</v>
      </c>
      <c r="F69" s="4">
        <f t="shared" si="1"/>
        <v>1.81257930034439</v>
      </c>
      <c r="G69">
        <v>551.7</v>
      </c>
      <c r="H69" s="13" t="s">
        <v>9</v>
      </c>
      <c r="I69" t="s">
        <v>84</v>
      </c>
      <c r="J69" t="s">
        <v>188</v>
      </c>
      <c r="K69" s="24" t="s">
        <v>633</v>
      </c>
      <c r="L69" t="s">
        <v>190</v>
      </c>
    </row>
    <row r="70" hidden="1" spans="1:12">
      <c r="A70" s="26">
        <v>46056</v>
      </c>
      <c r="B70" t="s">
        <v>191</v>
      </c>
      <c r="C70" s="16" t="s">
        <v>169</v>
      </c>
      <c r="D70" s="27" t="s">
        <v>10</v>
      </c>
      <c r="E70">
        <v>1500</v>
      </c>
      <c r="F70" s="4">
        <f t="shared" si="1"/>
        <v>2.71886895051658</v>
      </c>
      <c r="G70">
        <v>551.7</v>
      </c>
      <c r="H70" s="13" t="s">
        <v>9</v>
      </c>
      <c r="I70" t="s">
        <v>84</v>
      </c>
      <c r="J70" t="s">
        <v>188</v>
      </c>
      <c r="K70" s="24" t="s">
        <v>633</v>
      </c>
      <c r="L70" t="s">
        <v>190</v>
      </c>
    </row>
    <row r="71" hidden="1" spans="1:12">
      <c r="A71" s="26">
        <v>46056</v>
      </c>
      <c r="B71" t="s">
        <v>192</v>
      </c>
      <c r="C71" s="16" t="s">
        <v>169</v>
      </c>
      <c r="D71" s="27" t="s">
        <v>10</v>
      </c>
      <c r="E71" s="28">
        <v>2000</v>
      </c>
      <c r="F71" s="4">
        <f t="shared" si="1"/>
        <v>3.62515860068878</v>
      </c>
      <c r="G71">
        <v>551.7</v>
      </c>
      <c r="H71" s="13" t="s">
        <v>9</v>
      </c>
      <c r="I71" t="s">
        <v>95</v>
      </c>
      <c r="J71" t="s">
        <v>188</v>
      </c>
      <c r="K71" s="24" t="s">
        <v>633</v>
      </c>
      <c r="L71" t="s">
        <v>190</v>
      </c>
    </row>
    <row r="72" hidden="1" spans="1:12">
      <c r="A72" s="26">
        <v>46056</v>
      </c>
      <c r="B72" t="s">
        <v>191</v>
      </c>
      <c r="C72" s="16" t="s">
        <v>169</v>
      </c>
      <c r="D72" s="27" t="s">
        <v>10</v>
      </c>
      <c r="E72">
        <v>2000</v>
      </c>
      <c r="F72" s="4">
        <f t="shared" si="1"/>
        <v>3.62515860068878</v>
      </c>
      <c r="G72">
        <v>551.7</v>
      </c>
      <c r="H72" s="13" t="s">
        <v>9</v>
      </c>
      <c r="I72" t="s">
        <v>95</v>
      </c>
      <c r="J72" t="s">
        <v>188</v>
      </c>
      <c r="K72" s="24" t="s">
        <v>633</v>
      </c>
      <c r="L72" t="s">
        <v>190</v>
      </c>
    </row>
    <row r="73" hidden="1" spans="1:12">
      <c r="A73" s="26">
        <v>46056</v>
      </c>
      <c r="B73" t="s">
        <v>193</v>
      </c>
      <c r="C73" t="s">
        <v>172</v>
      </c>
      <c r="D73" s="27" t="s">
        <v>10</v>
      </c>
      <c r="E73">
        <v>5000</v>
      </c>
      <c r="F73" s="4">
        <f t="shared" si="1"/>
        <v>9.06289650172195</v>
      </c>
      <c r="G73">
        <v>551.7</v>
      </c>
      <c r="H73" s="13" t="s">
        <v>9</v>
      </c>
      <c r="I73" t="s">
        <v>71</v>
      </c>
      <c r="J73" t="s">
        <v>188</v>
      </c>
      <c r="K73" s="24" t="s">
        <v>633</v>
      </c>
      <c r="L73" t="s">
        <v>190</v>
      </c>
    </row>
    <row r="74" hidden="1" spans="1:12">
      <c r="A74" s="29">
        <v>46056</v>
      </c>
      <c r="B74" s="30" t="s">
        <v>193</v>
      </c>
      <c r="C74" s="30" t="s">
        <v>172</v>
      </c>
      <c r="D74" s="31" t="s">
        <v>14</v>
      </c>
      <c r="E74" s="30">
        <v>5000</v>
      </c>
      <c r="F74" s="4">
        <f t="shared" si="1"/>
        <v>9.06289650172195</v>
      </c>
      <c r="G74">
        <v>551.7</v>
      </c>
      <c r="H74" s="2" t="s">
        <v>13</v>
      </c>
      <c r="I74" s="30" t="s">
        <v>71</v>
      </c>
      <c r="J74" t="s">
        <v>188</v>
      </c>
      <c r="K74" s="24" t="s">
        <v>633</v>
      </c>
      <c r="L74" t="s">
        <v>190</v>
      </c>
    </row>
    <row r="75" hidden="1" spans="1:12">
      <c r="A75" s="29">
        <v>46056</v>
      </c>
      <c r="B75" s="30" t="s">
        <v>193</v>
      </c>
      <c r="C75" s="30" t="s">
        <v>172</v>
      </c>
      <c r="D75" s="32" t="s">
        <v>79</v>
      </c>
      <c r="E75" s="33">
        <v>5000</v>
      </c>
      <c r="F75" s="4">
        <f t="shared" si="1"/>
        <v>9.06289650172195</v>
      </c>
      <c r="G75">
        <v>551.7</v>
      </c>
      <c r="H75" s="17" t="s">
        <v>11</v>
      </c>
      <c r="I75" s="30" t="s">
        <v>71</v>
      </c>
      <c r="J75" t="s">
        <v>188</v>
      </c>
      <c r="K75" s="24" t="s">
        <v>189</v>
      </c>
      <c r="L75" t="s">
        <v>190</v>
      </c>
    </row>
    <row r="76" hidden="1" spans="1:12">
      <c r="A76" s="29">
        <v>46056</v>
      </c>
      <c r="B76" s="30" t="s">
        <v>193</v>
      </c>
      <c r="C76" s="30" t="s">
        <v>172</v>
      </c>
      <c r="D76" s="31" t="s">
        <v>19</v>
      </c>
      <c r="E76" s="30">
        <v>5000</v>
      </c>
      <c r="F76" s="4">
        <f t="shared" si="1"/>
        <v>9.06289650172195</v>
      </c>
      <c r="G76">
        <v>551.7</v>
      </c>
      <c r="H76" s="2" t="s">
        <v>18</v>
      </c>
      <c r="I76" s="30" t="s">
        <v>71</v>
      </c>
      <c r="J76" t="s">
        <v>188</v>
      </c>
      <c r="K76" s="24" t="s">
        <v>633</v>
      </c>
      <c r="L76" t="s">
        <v>190</v>
      </c>
    </row>
    <row r="77" hidden="1" spans="1:12">
      <c r="A77" s="34">
        <v>46056</v>
      </c>
      <c r="B77" s="19" t="s">
        <v>194</v>
      </c>
      <c r="C77" s="16" t="s">
        <v>169</v>
      </c>
      <c r="D77" s="27" t="s">
        <v>10</v>
      </c>
      <c r="E77">
        <v>1000</v>
      </c>
      <c r="F77" s="4">
        <f t="shared" si="1"/>
        <v>1.81257930034439</v>
      </c>
      <c r="G77">
        <v>551.7</v>
      </c>
      <c r="H77" s="2" t="s">
        <v>22</v>
      </c>
      <c r="I77" t="s">
        <v>83</v>
      </c>
      <c r="J77" t="s">
        <v>188</v>
      </c>
      <c r="K77" s="24" t="s">
        <v>633</v>
      </c>
      <c r="L77" t="s">
        <v>190</v>
      </c>
    </row>
    <row r="78" hidden="1" spans="1:12">
      <c r="A78" s="34">
        <v>46056</v>
      </c>
      <c r="B78" s="19" t="s">
        <v>195</v>
      </c>
      <c r="C78" s="16" t="s">
        <v>169</v>
      </c>
      <c r="D78" s="27" t="s">
        <v>10</v>
      </c>
      <c r="E78">
        <v>1000</v>
      </c>
      <c r="F78" s="4">
        <f t="shared" si="1"/>
        <v>1.81257930034439</v>
      </c>
      <c r="G78">
        <v>551.7</v>
      </c>
      <c r="H78" s="2" t="s">
        <v>22</v>
      </c>
      <c r="I78" t="s">
        <v>83</v>
      </c>
      <c r="J78" t="s">
        <v>188</v>
      </c>
      <c r="K78" s="24" t="s">
        <v>633</v>
      </c>
      <c r="L78" t="s">
        <v>190</v>
      </c>
    </row>
    <row r="79" hidden="1" spans="1:12">
      <c r="A79" s="34">
        <v>46056</v>
      </c>
      <c r="B79" s="19" t="s">
        <v>196</v>
      </c>
      <c r="C79" t="s">
        <v>170</v>
      </c>
      <c r="D79" s="27" t="s">
        <v>10</v>
      </c>
      <c r="E79">
        <v>10000</v>
      </c>
      <c r="F79" s="4">
        <f t="shared" si="1"/>
        <v>18.1257930034439</v>
      </c>
      <c r="G79">
        <v>551.7</v>
      </c>
      <c r="H79" s="2" t="s">
        <v>22</v>
      </c>
      <c r="I79" t="s">
        <v>87</v>
      </c>
      <c r="J79" t="s">
        <v>188</v>
      </c>
      <c r="K79" s="24" t="s">
        <v>633</v>
      </c>
      <c r="L79" t="s">
        <v>190</v>
      </c>
    </row>
    <row r="80" hidden="1" spans="1:12">
      <c r="A80" s="29">
        <v>46056</v>
      </c>
      <c r="B80" s="30" t="s">
        <v>193</v>
      </c>
      <c r="C80" s="30" t="s">
        <v>172</v>
      </c>
      <c r="D80" s="31" t="s">
        <v>10</v>
      </c>
      <c r="E80" s="35">
        <v>5000</v>
      </c>
      <c r="F80" s="4">
        <f t="shared" si="1"/>
        <v>9.06289650172195</v>
      </c>
      <c r="G80">
        <v>551.7</v>
      </c>
      <c r="H80" s="2" t="s">
        <v>22</v>
      </c>
      <c r="I80" s="30" t="s">
        <v>71</v>
      </c>
      <c r="J80" t="s">
        <v>188</v>
      </c>
      <c r="K80" s="24" t="s">
        <v>633</v>
      </c>
      <c r="L80" t="s">
        <v>190</v>
      </c>
    </row>
    <row r="81" hidden="1" spans="1:12">
      <c r="A81" s="29">
        <v>46056</v>
      </c>
      <c r="B81" s="30" t="s">
        <v>193</v>
      </c>
      <c r="C81" s="30" t="s">
        <v>172</v>
      </c>
      <c r="D81" s="31" t="s">
        <v>79</v>
      </c>
      <c r="E81" s="30">
        <v>5000</v>
      </c>
      <c r="F81" s="4">
        <f t="shared" si="1"/>
        <v>9.06289650172195</v>
      </c>
      <c r="G81">
        <v>551.7</v>
      </c>
      <c r="H81" s="2" t="s">
        <v>17</v>
      </c>
      <c r="I81" s="30" t="s">
        <v>71</v>
      </c>
      <c r="J81" t="s">
        <v>188</v>
      </c>
      <c r="K81" s="24" t="s">
        <v>189</v>
      </c>
      <c r="L81" t="s">
        <v>190</v>
      </c>
    </row>
    <row r="82" hidden="1" spans="1:12">
      <c r="A82" s="29">
        <v>46056</v>
      </c>
      <c r="B82" s="30" t="s">
        <v>193</v>
      </c>
      <c r="C82" s="30" t="s">
        <v>172</v>
      </c>
      <c r="D82" s="31" t="s">
        <v>79</v>
      </c>
      <c r="E82" s="30">
        <v>5000</v>
      </c>
      <c r="F82" s="4">
        <f t="shared" si="1"/>
        <v>9.06289650172195</v>
      </c>
      <c r="G82">
        <v>551.7</v>
      </c>
      <c r="H82" s="17" t="s">
        <v>16</v>
      </c>
      <c r="I82" s="30" t="s">
        <v>71</v>
      </c>
      <c r="J82" t="s">
        <v>188</v>
      </c>
      <c r="K82" s="24" t="s">
        <v>189</v>
      </c>
      <c r="L82" t="s">
        <v>190</v>
      </c>
    </row>
    <row r="83" hidden="1" spans="1:12">
      <c r="A83" s="29">
        <v>46056</v>
      </c>
      <c r="B83" s="30" t="s">
        <v>193</v>
      </c>
      <c r="C83" s="30" t="s">
        <v>172</v>
      </c>
      <c r="D83" s="31" t="s">
        <v>79</v>
      </c>
      <c r="E83" s="30">
        <v>5000</v>
      </c>
      <c r="F83" s="4">
        <f t="shared" si="1"/>
        <v>9.06289650172195</v>
      </c>
      <c r="G83">
        <v>551.7</v>
      </c>
      <c r="H83" s="36" t="s">
        <v>15</v>
      </c>
      <c r="I83" s="30" t="s">
        <v>71</v>
      </c>
      <c r="J83" t="s">
        <v>188</v>
      </c>
      <c r="K83" s="24" t="s">
        <v>189</v>
      </c>
      <c r="L83" t="s">
        <v>190</v>
      </c>
    </row>
    <row r="84" hidden="1" spans="1:12">
      <c r="A84" s="37">
        <v>46056</v>
      </c>
      <c r="B84" s="38" t="s">
        <v>193</v>
      </c>
      <c r="C84" s="38" t="s">
        <v>172</v>
      </c>
      <c r="D84" s="39" t="s">
        <v>21</v>
      </c>
      <c r="E84" s="38">
        <v>5000</v>
      </c>
      <c r="F84" s="4">
        <f t="shared" si="1"/>
        <v>9.06289650172195</v>
      </c>
      <c r="G84">
        <v>551.7</v>
      </c>
      <c r="H84" s="2" t="s">
        <v>20</v>
      </c>
      <c r="I84" s="38" t="s">
        <v>71</v>
      </c>
      <c r="J84" t="s">
        <v>188</v>
      </c>
      <c r="K84" s="24" t="s">
        <v>633</v>
      </c>
      <c r="L84" t="s">
        <v>190</v>
      </c>
    </row>
    <row r="85" hidden="1" spans="1:12">
      <c r="A85" s="26">
        <v>46057</v>
      </c>
      <c r="B85" s="19" t="s">
        <v>197</v>
      </c>
      <c r="C85" t="s">
        <v>171</v>
      </c>
      <c r="D85" s="27" t="s">
        <v>10</v>
      </c>
      <c r="E85">
        <v>5000</v>
      </c>
      <c r="F85" s="4">
        <f t="shared" si="1"/>
        <v>9.06289650172195</v>
      </c>
      <c r="G85">
        <v>551.7</v>
      </c>
      <c r="H85" s="2" t="s">
        <v>22</v>
      </c>
      <c r="I85" t="s">
        <v>88</v>
      </c>
      <c r="J85" t="s">
        <v>188</v>
      </c>
      <c r="K85" s="24" t="s">
        <v>633</v>
      </c>
      <c r="L85" t="s">
        <v>190</v>
      </c>
    </row>
    <row r="86" hidden="1" spans="1:12">
      <c r="A86" s="40">
        <v>46057</v>
      </c>
      <c r="B86" s="16" t="s">
        <v>198</v>
      </c>
      <c r="C86" s="16" t="s">
        <v>169</v>
      </c>
      <c r="D86" s="31" t="s">
        <v>79</v>
      </c>
      <c r="E86" s="41">
        <v>5000</v>
      </c>
      <c r="F86" s="4">
        <f t="shared" si="1"/>
        <v>9.06289650172195</v>
      </c>
      <c r="G86">
        <v>551.7</v>
      </c>
      <c r="H86" s="17" t="s">
        <v>16</v>
      </c>
      <c r="I86" s="16" t="s">
        <v>92</v>
      </c>
      <c r="J86" t="s">
        <v>188</v>
      </c>
      <c r="K86" s="24" t="s">
        <v>189</v>
      </c>
      <c r="L86" t="s">
        <v>190</v>
      </c>
    </row>
    <row r="87" hidden="1" spans="1:12">
      <c r="A87" s="40">
        <v>46057</v>
      </c>
      <c r="B87" s="16" t="s">
        <v>199</v>
      </c>
      <c r="C87" s="16" t="s">
        <v>174</v>
      </c>
      <c r="D87" s="31" t="s">
        <v>79</v>
      </c>
      <c r="E87" s="41">
        <v>5000</v>
      </c>
      <c r="F87" s="4">
        <f t="shared" si="1"/>
        <v>9.06289650172195</v>
      </c>
      <c r="G87">
        <v>551.7</v>
      </c>
      <c r="H87" s="17" t="s">
        <v>16</v>
      </c>
      <c r="I87" s="16" t="s">
        <v>92</v>
      </c>
      <c r="J87" t="s">
        <v>188</v>
      </c>
      <c r="K87" s="24" t="s">
        <v>189</v>
      </c>
      <c r="L87" t="s">
        <v>190</v>
      </c>
    </row>
    <row r="88" hidden="1" spans="1:12">
      <c r="A88" s="42">
        <v>46057</v>
      </c>
      <c r="B88" s="16" t="s">
        <v>200</v>
      </c>
      <c r="C88" s="16" t="s">
        <v>169</v>
      </c>
      <c r="D88" s="31" t="s">
        <v>79</v>
      </c>
      <c r="E88" s="41">
        <v>1500</v>
      </c>
      <c r="F88" s="4">
        <f t="shared" si="1"/>
        <v>2.71886895051658</v>
      </c>
      <c r="G88">
        <v>551.7</v>
      </c>
      <c r="H88" s="17" t="s">
        <v>16</v>
      </c>
      <c r="I88" s="16" t="s">
        <v>92</v>
      </c>
      <c r="J88" t="s">
        <v>188</v>
      </c>
      <c r="K88" s="24" t="s">
        <v>189</v>
      </c>
      <c r="L88" t="s">
        <v>190</v>
      </c>
    </row>
    <row r="89" hidden="1" spans="1:12">
      <c r="A89" s="40">
        <v>46057</v>
      </c>
      <c r="B89" s="16" t="s">
        <v>201</v>
      </c>
      <c r="C89" s="16" t="s">
        <v>169</v>
      </c>
      <c r="D89" s="31" t="s">
        <v>79</v>
      </c>
      <c r="E89" s="41">
        <v>500</v>
      </c>
      <c r="F89" s="4">
        <f t="shared" si="1"/>
        <v>0.906289650172195</v>
      </c>
      <c r="G89">
        <v>551.7</v>
      </c>
      <c r="H89" s="17" t="s">
        <v>16</v>
      </c>
      <c r="I89" s="16" t="s">
        <v>92</v>
      </c>
      <c r="J89" t="s">
        <v>188</v>
      </c>
      <c r="K89" s="24" t="s">
        <v>189</v>
      </c>
      <c r="L89" t="s">
        <v>190</v>
      </c>
    </row>
    <row r="90" hidden="1" spans="1:12">
      <c r="A90" s="40">
        <v>46057</v>
      </c>
      <c r="B90" s="16" t="s">
        <v>202</v>
      </c>
      <c r="C90" s="16" t="s">
        <v>169</v>
      </c>
      <c r="D90" s="31" t="s">
        <v>79</v>
      </c>
      <c r="E90" s="41">
        <v>500</v>
      </c>
      <c r="F90" s="4">
        <f t="shared" si="1"/>
        <v>0.906289650172195</v>
      </c>
      <c r="G90">
        <v>551.7</v>
      </c>
      <c r="H90" s="17" t="s">
        <v>16</v>
      </c>
      <c r="I90" s="16" t="s">
        <v>92</v>
      </c>
      <c r="J90" t="s">
        <v>188</v>
      </c>
      <c r="K90" s="24" t="s">
        <v>189</v>
      </c>
      <c r="L90" t="s">
        <v>190</v>
      </c>
    </row>
    <row r="91" hidden="1" spans="1:12">
      <c r="A91" s="42">
        <v>46057</v>
      </c>
      <c r="B91" s="16" t="s">
        <v>203</v>
      </c>
      <c r="C91" s="16" t="s">
        <v>169</v>
      </c>
      <c r="D91" s="31" t="s">
        <v>79</v>
      </c>
      <c r="E91" s="41">
        <v>500</v>
      </c>
      <c r="F91" s="4">
        <f t="shared" si="1"/>
        <v>0.906289650172195</v>
      </c>
      <c r="G91">
        <v>551.7</v>
      </c>
      <c r="H91" s="17" t="s">
        <v>16</v>
      </c>
      <c r="I91" s="16" t="s">
        <v>92</v>
      </c>
      <c r="J91" t="s">
        <v>188</v>
      </c>
      <c r="K91" s="24" t="s">
        <v>189</v>
      </c>
      <c r="L91" t="s">
        <v>190</v>
      </c>
    </row>
    <row r="92" hidden="1" spans="1:12">
      <c r="A92" s="40">
        <v>46057</v>
      </c>
      <c r="B92" s="16" t="s">
        <v>204</v>
      </c>
      <c r="C92" s="16" t="s">
        <v>169</v>
      </c>
      <c r="D92" s="31" t="s">
        <v>79</v>
      </c>
      <c r="E92" s="41">
        <v>500</v>
      </c>
      <c r="F92" s="4">
        <f t="shared" si="1"/>
        <v>0.906289650172195</v>
      </c>
      <c r="G92">
        <v>551.7</v>
      </c>
      <c r="H92" s="17" t="s">
        <v>16</v>
      </c>
      <c r="I92" s="16" t="s">
        <v>92</v>
      </c>
      <c r="J92" t="s">
        <v>188</v>
      </c>
      <c r="K92" s="24" t="s">
        <v>189</v>
      </c>
      <c r="L92" t="s">
        <v>190</v>
      </c>
    </row>
    <row r="93" hidden="1" spans="1:12">
      <c r="A93" s="40">
        <v>46057</v>
      </c>
      <c r="B93" s="16" t="s">
        <v>205</v>
      </c>
      <c r="C93" s="16" t="s">
        <v>169</v>
      </c>
      <c r="D93" s="31" t="s">
        <v>79</v>
      </c>
      <c r="E93" s="41">
        <v>3000</v>
      </c>
      <c r="F93" s="4">
        <f t="shared" si="1"/>
        <v>5.43773790103317</v>
      </c>
      <c r="G93">
        <v>551.7</v>
      </c>
      <c r="H93" s="17" t="s">
        <v>16</v>
      </c>
      <c r="I93" s="16" t="s">
        <v>92</v>
      </c>
      <c r="J93" t="s">
        <v>188</v>
      </c>
      <c r="K93" s="24" t="s">
        <v>189</v>
      </c>
      <c r="L93" t="s">
        <v>190</v>
      </c>
    </row>
    <row r="94" hidden="1" spans="1:12">
      <c r="A94" s="42">
        <v>46057</v>
      </c>
      <c r="B94" s="16" t="s">
        <v>206</v>
      </c>
      <c r="C94" s="16" t="s">
        <v>169</v>
      </c>
      <c r="D94" s="31" t="s">
        <v>79</v>
      </c>
      <c r="E94" s="41">
        <v>300</v>
      </c>
      <c r="F94" s="4">
        <f t="shared" si="1"/>
        <v>0.543773790103317</v>
      </c>
      <c r="G94">
        <v>551.7</v>
      </c>
      <c r="H94" s="17" t="s">
        <v>16</v>
      </c>
      <c r="I94" s="16" t="s">
        <v>92</v>
      </c>
      <c r="J94" t="s">
        <v>188</v>
      </c>
      <c r="K94" s="24" t="s">
        <v>189</v>
      </c>
      <c r="L94" t="s">
        <v>190</v>
      </c>
    </row>
    <row r="95" hidden="1" spans="1:12">
      <c r="A95" s="40">
        <v>46057</v>
      </c>
      <c r="B95" s="16" t="s">
        <v>207</v>
      </c>
      <c r="C95" s="16" t="s">
        <v>169</v>
      </c>
      <c r="D95" s="31" t="s">
        <v>79</v>
      </c>
      <c r="E95" s="41">
        <v>300</v>
      </c>
      <c r="F95" s="4">
        <f t="shared" si="1"/>
        <v>0.543773790103317</v>
      </c>
      <c r="G95">
        <v>551.7</v>
      </c>
      <c r="H95" s="17" t="s">
        <v>16</v>
      </c>
      <c r="I95" s="16" t="s">
        <v>92</v>
      </c>
      <c r="J95" t="s">
        <v>188</v>
      </c>
      <c r="K95" s="24" t="s">
        <v>189</v>
      </c>
      <c r="L95" t="s">
        <v>190</v>
      </c>
    </row>
    <row r="96" hidden="1" spans="1:12">
      <c r="A96" s="40">
        <v>46057</v>
      </c>
      <c r="B96" s="16" t="s">
        <v>208</v>
      </c>
      <c r="C96" s="16" t="s">
        <v>169</v>
      </c>
      <c r="D96" s="31" t="s">
        <v>79</v>
      </c>
      <c r="E96" s="41">
        <v>3000</v>
      </c>
      <c r="F96" s="4">
        <f t="shared" si="1"/>
        <v>5.43773790103317</v>
      </c>
      <c r="G96">
        <v>551.7</v>
      </c>
      <c r="H96" s="17" t="s">
        <v>16</v>
      </c>
      <c r="I96" s="16" t="s">
        <v>92</v>
      </c>
      <c r="J96" t="s">
        <v>188</v>
      </c>
      <c r="K96" s="24" t="s">
        <v>189</v>
      </c>
      <c r="L96" t="s">
        <v>190</v>
      </c>
    </row>
    <row r="97" hidden="1" spans="1:12">
      <c r="A97" s="42">
        <v>46057</v>
      </c>
      <c r="B97" s="16" t="s">
        <v>209</v>
      </c>
      <c r="C97" s="16" t="s">
        <v>169</v>
      </c>
      <c r="D97" s="31" t="s">
        <v>79</v>
      </c>
      <c r="E97" s="41">
        <v>500</v>
      </c>
      <c r="F97" s="4">
        <f t="shared" si="1"/>
        <v>0.906289650172195</v>
      </c>
      <c r="G97">
        <v>551.7</v>
      </c>
      <c r="H97" s="17" t="s">
        <v>16</v>
      </c>
      <c r="I97" s="16" t="s">
        <v>92</v>
      </c>
      <c r="J97" t="s">
        <v>188</v>
      </c>
      <c r="K97" s="24" t="s">
        <v>189</v>
      </c>
      <c r="L97" t="s">
        <v>190</v>
      </c>
    </row>
    <row r="98" hidden="1" spans="1:12">
      <c r="A98" s="40">
        <v>46057</v>
      </c>
      <c r="B98" s="16" t="s">
        <v>210</v>
      </c>
      <c r="C98" s="16" t="s">
        <v>169</v>
      </c>
      <c r="D98" s="31" t="s">
        <v>79</v>
      </c>
      <c r="E98" s="41">
        <v>1500</v>
      </c>
      <c r="F98" s="4">
        <f t="shared" si="1"/>
        <v>2.71886895051658</v>
      </c>
      <c r="G98">
        <v>551.7</v>
      </c>
      <c r="H98" s="17" t="s">
        <v>16</v>
      </c>
      <c r="I98" s="16" t="s">
        <v>92</v>
      </c>
      <c r="J98" t="s">
        <v>188</v>
      </c>
      <c r="K98" s="24" t="s">
        <v>189</v>
      </c>
      <c r="L98" t="s">
        <v>190</v>
      </c>
    </row>
    <row r="99" hidden="1" spans="1:12">
      <c r="A99" s="40">
        <v>46057</v>
      </c>
      <c r="B99" s="16" t="s">
        <v>211</v>
      </c>
      <c r="C99" s="16" t="s">
        <v>169</v>
      </c>
      <c r="D99" s="31" t="s">
        <v>79</v>
      </c>
      <c r="E99" s="41">
        <v>55000</v>
      </c>
      <c r="F99" s="4">
        <f t="shared" si="1"/>
        <v>99.6918615189415</v>
      </c>
      <c r="G99">
        <v>551.7</v>
      </c>
      <c r="H99" s="17" t="s">
        <v>16</v>
      </c>
      <c r="I99" s="16" t="s">
        <v>92</v>
      </c>
      <c r="J99" t="s">
        <v>188</v>
      </c>
      <c r="K99" s="24" t="s">
        <v>189</v>
      </c>
      <c r="L99" t="s">
        <v>190</v>
      </c>
    </row>
    <row r="100" hidden="1" spans="1:12">
      <c r="A100" s="40">
        <v>46057</v>
      </c>
      <c r="B100" s="16" t="s">
        <v>212</v>
      </c>
      <c r="C100" s="16" t="s">
        <v>175</v>
      </c>
      <c r="D100" s="31" t="s">
        <v>79</v>
      </c>
      <c r="E100" s="41">
        <v>5500</v>
      </c>
      <c r="F100" s="4">
        <f t="shared" si="1"/>
        <v>9.96918615189414</v>
      </c>
      <c r="G100">
        <v>551.7</v>
      </c>
      <c r="H100" s="17" t="s">
        <v>16</v>
      </c>
      <c r="I100" s="16" t="s">
        <v>92</v>
      </c>
      <c r="J100" t="s">
        <v>188</v>
      </c>
      <c r="K100" s="24" t="s">
        <v>189</v>
      </c>
      <c r="L100" t="s">
        <v>190</v>
      </c>
    </row>
    <row r="101" hidden="1" spans="1:12">
      <c r="A101" s="43">
        <v>46057</v>
      </c>
      <c r="B101" s="44" t="s">
        <v>213</v>
      </c>
      <c r="C101" s="16" t="s">
        <v>169</v>
      </c>
      <c r="D101" s="45" t="s">
        <v>79</v>
      </c>
      <c r="E101" s="44">
        <v>6000</v>
      </c>
      <c r="F101" s="4">
        <f t="shared" si="1"/>
        <v>10.8754758020663</v>
      </c>
      <c r="G101">
        <v>551.7</v>
      </c>
      <c r="H101" s="2" t="s">
        <v>15</v>
      </c>
      <c r="I101" t="s">
        <v>93</v>
      </c>
      <c r="J101" t="s">
        <v>188</v>
      </c>
      <c r="K101" s="24" t="s">
        <v>189</v>
      </c>
      <c r="L101" t="s">
        <v>190</v>
      </c>
    </row>
    <row r="102" hidden="1" spans="1:12">
      <c r="A102" s="43">
        <v>46057</v>
      </c>
      <c r="B102" s="44" t="s">
        <v>214</v>
      </c>
      <c r="C102" s="44" t="s">
        <v>167</v>
      </c>
      <c r="D102" s="45" t="s">
        <v>79</v>
      </c>
      <c r="E102" s="44">
        <v>3500</v>
      </c>
      <c r="F102" s="4">
        <f t="shared" si="1"/>
        <v>6.34402755120536</v>
      </c>
      <c r="G102">
        <v>551.7</v>
      </c>
      <c r="H102" s="36" t="s">
        <v>15</v>
      </c>
      <c r="I102" t="s">
        <v>93</v>
      </c>
      <c r="J102" t="s">
        <v>188</v>
      </c>
      <c r="K102" s="24" t="s">
        <v>189</v>
      </c>
      <c r="L102" t="s">
        <v>190</v>
      </c>
    </row>
    <row r="103" hidden="1" spans="1:12">
      <c r="A103" s="43">
        <v>46057</v>
      </c>
      <c r="B103" s="44" t="s">
        <v>215</v>
      </c>
      <c r="C103" s="16" t="s">
        <v>174</v>
      </c>
      <c r="D103" s="45" t="s">
        <v>79</v>
      </c>
      <c r="E103" s="44">
        <v>5000</v>
      </c>
      <c r="F103" s="4">
        <f t="shared" si="1"/>
        <v>9.06289650172195</v>
      </c>
      <c r="G103">
        <v>551.7</v>
      </c>
      <c r="H103" s="2" t="s">
        <v>15</v>
      </c>
      <c r="I103" t="s">
        <v>93</v>
      </c>
      <c r="J103" t="s">
        <v>188</v>
      </c>
      <c r="K103" s="24" t="s">
        <v>189</v>
      </c>
      <c r="L103" t="s">
        <v>190</v>
      </c>
    </row>
    <row r="104" hidden="1" spans="1:12">
      <c r="A104" s="43">
        <v>46057</v>
      </c>
      <c r="B104" s="44" t="s">
        <v>216</v>
      </c>
      <c r="C104" s="16" t="s">
        <v>174</v>
      </c>
      <c r="D104" s="45" t="s">
        <v>79</v>
      </c>
      <c r="E104" s="44">
        <v>13000</v>
      </c>
      <c r="F104" s="4">
        <f t="shared" si="1"/>
        <v>23.5635309044771</v>
      </c>
      <c r="G104">
        <v>551.7</v>
      </c>
      <c r="H104" s="36" t="s">
        <v>15</v>
      </c>
      <c r="I104" t="s">
        <v>93</v>
      </c>
      <c r="J104" t="s">
        <v>188</v>
      </c>
      <c r="K104" s="24" t="s">
        <v>189</v>
      </c>
      <c r="L104" t="s">
        <v>190</v>
      </c>
    </row>
    <row r="105" hidden="1" spans="1:12">
      <c r="A105" s="43">
        <v>46057</v>
      </c>
      <c r="B105" s="44" t="s">
        <v>217</v>
      </c>
      <c r="C105" s="16" t="s">
        <v>169</v>
      </c>
      <c r="D105" s="45" t="s">
        <v>79</v>
      </c>
      <c r="E105" s="44">
        <v>2000</v>
      </c>
      <c r="F105" s="4">
        <f t="shared" si="1"/>
        <v>3.62515860068878</v>
      </c>
      <c r="G105">
        <v>551.7</v>
      </c>
      <c r="H105" s="2" t="s">
        <v>15</v>
      </c>
      <c r="I105" t="s">
        <v>93</v>
      </c>
      <c r="J105" t="s">
        <v>188</v>
      </c>
      <c r="K105" s="24" t="s">
        <v>189</v>
      </c>
      <c r="L105" t="s">
        <v>190</v>
      </c>
    </row>
    <row r="106" hidden="1" spans="1:12">
      <c r="A106" s="43">
        <v>46057</v>
      </c>
      <c r="B106" s="44" t="s">
        <v>218</v>
      </c>
      <c r="C106" s="44" t="s">
        <v>175</v>
      </c>
      <c r="D106" s="45" t="s">
        <v>79</v>
      </c>
      <c r="E106" s="44">
        <v>3000</v>
      </c>
      <c r="F106" s="4">
        <f t="shared" si="1"/>
        <v>5.43773790103317</v>
      </c>
      <c r="G106">
        <v>551.7</v>
      </c>
      <c r="H106" s="36" t="s">
        <v>15</v>
      </c>
      <c r="I106" t="s">
        <v>93</v>
      </c>
      <c r="J106" t="s">
        <v>188</v>
      </c>
      <c r="K106" s="24" t="s">
        <v>189</v>
      </c>
      <c r="L106" t="s">
        <v>190</v>
      </c>
    </row>
    <row r="107" hidden="1" spans="1:12">
      <c r="A107" s="46">
        <v>46058</v>
      </c>
      <c r="B107" s="16" t="s">
        <v>219</v>
      </c>
      <c r="C107" s="16" t="s">
        <v>169</v>
      </c>
      <c r="D107" s="32" t="s">
        <v>79</v>
      </c>
      <c r="E107" s="47">
        <v>6000</v>
      </c>
      <c r="F107" s="4">
        <f t="shared" si="1"/>
        <v>10.8754758020663</v>
      </c>
      <c r="G107">
        <v>551.7</v>
      </c>
      <c r="H107" s="17" t="s">
        <v>11</v>
      </c>
      <c r="I107" s="16" t="s">
        <v>89</v>
      </c>
      <c r="J107" t="s">
        <v>188</v>
      </c>
      <c r="K107" s="24" t="s">
        <v>189</v>
      </c>
      <c r="L107" t="s">
        <v>190</v>
      </c>
    </row>
    <row r="108" hidden="1" spans="1:12">
      <c r="A108" s="48">
        <v>46058</v>
      </c>
      <c r="B108" s="16" t="s">
        <v>220</v>
      </c>
      <c r="C108" s="16" t="s">
        <v>167</v>
      </c>
      <c r="D108" s="32" t="s">
        <v>79</v>
      </c>
      <c r="E108" s="47">
        <v>2500</v>
      </c>
      <c r="F108" s="4">
        <f t="shared" si="1"/>
        <v>4.53144825086097</v>
      </c>
      <c r="G108">
        <v>551.7</v>
      </c>
      <c r="H108" s="17" t="s">
        <v>11</v>
      </c>
      <c r="I108" s="16" t="s">
        <v>89</v>
      </c>
      <c r="J108" t="s">
        <v>188</v>
      </c>
      <c r="K108" s="24" t="s">
        <v>189</v>
      </c>
      <c r="L108" t="s">
        <v>190</v>
      </c>
    </row>
    <row r="109" hidden="1" spans="1:12">
      <c r="A109" s="46">
        <v>46058</v>
      </c>
      <c r="B109" s="16" t="s">
        <v>221</v>
      </c>
      <c r="C109" s="16" t="s">
        <v>169</v>
      </c>
      <c r="D109" s="32" t="s">
        <v>79</v>
      </c>
      <c r="E109" s="47">
        <v>2000</v>
      </c>
      <c r="F109" s="4">
        <f t="shared" si="1"/>
        <v>3.62515860068878</v>
      </c>
      <c r="G109">
        <v>551.7</v>
      </c>
      <c r="H109" s="17" t="s">
        <v>11</v>
      </c>
      <c r="I109" s="16" t="s">
        <v>89</v>
      </c>
      <c r="J109" t="s">
        <v>188</v>
      </c>
      <c r="K109" s="24" t="s">
        <v>189</v>
      </c>
      <c r="L109" t="s">
        <v>190</v>
      </c>
    </row>
    <row r="110" hidden="1" spans="1:12">
      <c r="A110" s="48">
        <v>46058</v>
      </c>
      <c r="B110" s="16" t="s">
        <v>222</v>
      </c>
      <c r="C110" s="16" t="s">
        <v>174</v>
      </c>
      <c r="D110" s="32" t="s">
        <v>79</v>
      </c>
      <c r="E110" s="47">
        <v>13000</v>
      </c>
      <c r="F110" s="4">
        <f t="shared" si="1"/>
        <v>23.5635309044771</v>
      </c>
      <c r="G110">
        <v>551.7</v>
      </c>
      <c r="H110" s="17" t="s">
        <v>11</v>
      </c>
      <c r="I110" s="16" t="s">
        <v>89</v>
      </c>
      <c r="J110" t="s">
        <v>188</v>
      </c>
      <c r="K110" s="24" t="s">
        <v>189</v>
      </c>
      <c r="L110" t="s">
        <v>190</v>
      </c>
    </row>
    <row r="111" hidden="1" spans="1:12">
      <c r="A111" s="46">
        <v>46058</v>
      </c>
      <c r="B111" s="49" t="s">
        <v>223</v>
      </c>
      <c r="C111" s="16" t="s">
        <v>174</v>
      </c>
      <c r="D111" s="32" t="s">
        <v>79</v>
      </c>
      <c r="E111" s="47">
        <v>5000</v>
      </c>
      <c r="F111" s="4">
        <f t="shared" si="1"/>
        <v>9.06289650172195</v>
      </c>
      <c r="G111">
        <v>551.7</v>
      </c>
      <c r="H111" s="17" t="s">
        <v>11</v>
      </c>
      <c r="I111" s="16" t="s">
        <v>89</v>
      </c>
      <c r="J111" t="s">
        <v>188</v>
      </c>
      <c r="K111" s="24" t="s">
        <v>189</v>
      </c>
      <c r="L111" t="s">
        <v>190</v>
      </c>
    </row>
    <row r="112" hidden="1" spans="1:12">
      <c r="A112" s="48">
        <v>46058</v>
      </c>
      <c r="B112" s="16" t="s">
        <v>224</v>
      </c>
      <c r="C112" s="16" t="s">
        <v>169</v>
      </c>
      <c r="D112" s="32" t="s">
        <v>79</v>
      </c>
      <c r="E112" s="47">
        <v>500</v>
      </c>
      <c r="F112" s="4">
        <f t="shared" si="1"/>
        <v>0.906289650172195</v>
      </c>
      <c r="G112">
        <v>551.7</v>
      </c>
      <c r="H112" s="17" t="s">
        <v>11</v>
      </c>
      <c r="I112" s="16" t="s">
        <v>89</v>
      </c>
      <c r="J112" t="s">
        <v>188</v>
      </c>
      <c r="K112" s="24" t="s">
        <v>189</v>
      </c>
      <c r="L112" t="s">
        <v>190</v>
      </c>
    </row>
    <row r="113" hidden="1" spans="1:12">
      <c r="A113" s="46">
        <v>46058</v>
      </c>
      <c r="B113" s="16" t="s">
        <v>225</v>
      </c>
      <c r="C113" s="16" t="s">
        <v>169</v>
      </c>
      <c r="D113" s="32" t="s">
        <v>79</v>
      </c>
      <c r="E113" s="47">
        <v>500</v>
      </c>
      <c r="F113" s="4">
        <f t="shared" si="1"/>
        <v>0.906289650172195</v>
      </c>
      <c r="G113">
        <v>551.7</v>
      </c>
      <c r="H113" s="17" t="s">
        <v>11</v>
      </c>
      <c r="I113" s="16" t="s">
        <v>89</v>
      </c>
      <c r="J113" t="s">
        <v>188</v>
      </c>
      <c r="K113" s="24" t="s">
        <v>189</v>
      </c>
      <c r="L113" t="s">
        <v>190</v>
      </c>
    </row>
    <row r="114" hidden="1" spans="1:12">
      <c r="A114" s="48">
        <v>46058</v>
      </c>
      <c r="B114" s="16" t="s">
        <v>226</v>
      </c>
      <c r="C114" s="16" t="s">
        <v>175</v>
      </c>
      <c r="D114" s="32" t="s">
        <v>79</v>
      </c>
      <c r="E114" s="47">
        <v>5000</v>
      </c>
      <c r="F114" s="4">
        <f t="shared" si="1"/>
        <v>9.06289650172195</v>
      </c>
      <c r="G114">
        <v>551.7</v>
      </c>
      <c r="H114" s="17" t="s">
        <v>11</v>
      </c>
      <c r="I114" s="16" t="s">
        <v>89</v>
      </c>
      <c r="J114" t="s">
        <v>188</v>
      </c>
      <c r="K114" s="24" t="s">
        <v>189</v>
      </c>
      <c r="L114" t="s">
        <v>190</v>
      </c>
    </row>
    <row r="115" hidden="1" spans="1:12">
      <c r="A115" s="46">
        <v>46058</v>
      </c>
      <c r="B115" s="16" t="s">
        <v>227</v>
      </c>
      <c r="C115" s="16" t="s">
        <v>169</v>
      </c>
      <c r="D115" s="32" t="s">
        <v>79</v>
      </c>
      <c r="E115" s="47">
        <v>5000</v>
      </c>
      <c r="F115" s="4">
        <f t="shared" si="1"/>
        <v>9.06289650172195</v>
      </c>
      <c r="G115">
        <v>551.7</v>
      </c>
      <c r="H115" s="17" t="s">
        <v>11</v>
      </c>
      <c r="I115" s="16" t="s">
        <v>89</v>
      </c>
      <c r="J115" t="s">
        <v>188</v>
      </c>
      <c r="K115" s="24" t="s">
        <v>189</v>
      </c>
      <c r="L115" t="s">
        <v>190</v>
      </c>
    </row>
    <row r="116" hidden="1" spans="1:12">
      <c r="A116" s="48">
        <v>46058</v>
      </c>
      <c r="B116" s="16" t="s">
        <v>228</v>
      </c>
      <c r="C116" s="16" t="s">
        <v>169</v>
      </c>
      <c r="D116" s="32" t="s">
        <v>79</v>
      </c>
      <c r="E116" s="47">
        <v>500</v>
      </c>
      <c r="F116" s="4">
        <f t="shared" si="1"/>
        <v>0.906289650172195</v>
      </c>
      <c r="G116">
        <v>551.7</v>
      </c>
      <c r="H116" s="17" t="s">
        <v>11</v>
      </c>
      <c r="I116" s="16" t="s">
        <v>89</v>
      </c>
      <c r="J116" t="s">
        <v>188</v>
      </c>
      <c r="K116" s="24" t="s">
        <v>189</v>
      </c>
      <c r="L116" t="s">
        <v>190</v>
      </c>
    </row>
    <row r="117" hidden="1" spans="1:12">
      <c r="A117" s="46">
        <v>46058</v>
      </c>
      <c r="B117" s="16" t="s">
        <v>229</v>
      </c>
      <c r="C117" s="16" t="s">
        <v>169</v>
      </c>
      <c r="D117" s="32" t="s">
        <v>79</v>
      </c>
      <c r="E117" s="47">
        <v>500</v>
      </c>
      <c r="F117" s="4">
        <f t="shared" si="1"/>
        <v>0.906289650172195</v>
      </c>
      <c r="G117">
        <v>551.7</v>
      </c>
      <c r="H117" s="17" t="s">
        <v>11</v>
      </c>
      <c r="I117" s="16" t="s">
        <v>89</v>
      </c>
      <c r="J117" t="s">
        <v>188</v>
      </c>
      <c r="K117" s="24" t="s">
        <v>189</v>
      </c>
      <c r="L117" t="s">
        <v>190</v>
      </c>
    </row>
    <row r="118" hidden="1" spans="1:12">
      <c r="A118" s="48">
        <v>46058</v>
      </c>
      <c r="B118" s="16" t="s">
        <v>230</v>
      </c>
      <c r="C118" s="16" t="s">
        <v>169</v>
      </c>
      <c r="D118" s="32" t="s">
        <v>79</v>
      </c>
      <c r="E118" s="47">
        <v>500</v>
      </c>
      <c r="F118" s="4">
        <f t="shared" si="1"/>
        <v>0.906289650172195</v>
      </c>
      <c r="G118">
        <v>551.7</v>
      </c>
      <c r="H118" s="17" t="s">
        <v>11</v>
      </c>
      <c r="I118" s="16" t="s">
        <v>89</v>
      </c>
      <c r="J118" t="s">
        <v>188</v>
      </c>
      <c r="K118" s="24" t="s">
        <v>189</v>
      </c>
      <c r="L118" t="s">
        <v>190</v>
      </c>
    </row>
    <row r="119" hidden="1" spans="1:12">
      <c r="A119" s="46">
        <v>46058</v>
      </c>
      <c r="B119" s="16" t="s">
        <v>231</v>
      </c>
      <c r="C119" s="16" t="s">
        <v>169</v>
      </c>
      <c r="D119" s="32" t="s">
        <v>79</v>
      </c>
      <c r="E119" s="47">
        <v>500</v>
      </c>
      <c r="F119" s="4">
        <f t="shared" si="1"/>
        <v>0.906289650172195</v>
      </c>
      <c r="G119">
        <v>551.7</v>
      </c>
      <c r="H119" s="17" t="s">
        <v>11</v>
      </c>
      <c r="I119" s="16" t="s">
        <v>89</v>
      </c>
      <c r="J119" t="s">
        <v>188</v>
      </c>
      <c r="K119" s="24" t="s">
        <v>189</v>
      </c>
      <c r="L119" t="s">
        <v>190</v>
      </c>
    </row>
    <row r="120" hidden="1" spans="1:12">
      <c r="A120" s="26">
        <v>46058</v>
      </c>
      <c r="B120" t="s">
        <v>232</v>
      </c>
      <c r="C120" s="16" t="s">
        <v>169</v>
      </c>
      <c r="D120" s="2" t="s">
        <v>79</v>
      </c>
      <c r="E120">
        <v>4000</v>
      </c>
      <c r="F120" s="4">
        <f t="shared" si="1"/>
        <v>7.25031720137756</v>
      </c>
      <c r="G120">
        <v>551.7</v>
      </c>
      <c r="H120" s="2" t="s">
        <v>17</v>
      </c>
      <c r="I120" s="30" t="s">
        <v>90</v>
      </c>
      <c r="J120" t="s">
        <v>188</v>
      </c>
      <c r="K120" s="24" t="s">
        <v>189</v>
      </c>
      <c r="L120" t="s">
        <v>190</v>
      </c>
    </row>
    <row r="121" hidden="1" spans="1:12">
      <c r="A121" s="26">
        <v>46058</v>
      </c>
      <c r="B121" t="s">
        <v>233</v>
      </c>
      <c r="C121" s="16" t="s">
        <v>169</v>
      </c>
      <c r="D121" s="2" t="s">
        <v>79</v>
      </c>
      <c r="E121">
        <v>4000</v>
      </c>
      <c r="F121" s="4">
        <f t="shared" si="1"/>
        <v>7.25031720137756</v>
      </c>
      <c r="G121">
        <v>551.7</v>
      </c>
      <c r="H121" s="2" t="s">
        <v>17</v>
      </c>
      <c r="I121" s="30" t="s">
        <v>90</v>
      </c>
      <c r="J121" t="s">
        <v>188</v>
      </c>
      <c r="K121" s="24" t="s">
        <v>189</v>
      </c>
      <c r="L121" t="s">
        <v>190</v>
      </c>
    </row>
    <row r="122" hidden="1" spans="1:12">
      <c r="A122" s="26">
        <v>46058</v>
      </c>
      <c r="B122" t="s">
        <v>234</v>
      </c>
      <c r="C122" t="s">
        <v>175</v>
      </c>
      <c r="D122" s="2" t="s">
        <v>79</v>
      </c>
      <c r="E122">
        <v>2000</v>
      </c>
      <c r="F122" s="4">
        <f t="shared" si="1"/>
        <v>3.62515860068878</v>
      </c>
      <c r="G122">
        <v>551.7</v>
      </c>
      <c r="H122" s="2" t="s">
        <v>17</v>
      </c>
      <c r="I122" s="30" t="s">
        <v>90</v>
      </c>
      <c r="J122" t="s">
        <v>188</v>
      </c>
      <c r="K122" s="24" t="s">
        <v>189</v>
      </c>
      <c r="L122" t="s">
        <v>190</v>
      </c>
    </row>
    <row r="123" hidden="1" spans="1:12">
      <c r="A123" s="43">
        <v>46058</v>
      </c>
      <c r="B123" s="44" t="s">
        <v>216</v>
      </c>
      <c r="C123" s="16" t="s">
        <v>174</v>
      </c>
      <c r="D123" s="45" t="s">
        <v>79</v>
      </c>
      <c r="E123" s="44">
        <v>13000</v>
      </c>
      <c r="F123" s="4">
        <f t="shared" si="1"/>
        <v>23.5635309044771</v>
      </c>
      <c r="G123">
        <v>551.7</v>
      </c>
      <c r="H123" s="2" t="s">
        <v>15</v>
      </c>
      <c r="I123" t="s">
        <v>93</v>
      </c>
      <c r="J123" t="s">
        <v>188</v>
      </c>
      <c r="K123" s="24" t="s">
        <v>189</v>
      </c>
      <c r="L123" t="s">
        <v>190</v>
      </c>
    </row>
    <row r="124" hidden="1" spans="1:12">
      <c r="A124" s="43">
        <v>46058</v>
      </c>
      <c r="B124" s="44" t="s">
        <v>235</v>
      </c>
      <c r="C124" s="16" t="s">
        <v>174</v>
      </c>
      <c r="D124" s="45" t="s">
        <v>79</v>
      </c>
      <c r="E124" s="44">
        <v>5000</v>
      </c>
      <c r="F124" s="4">
        <f t="shared" si="1"/>
        <v>9.06289650172195</v>
      </c>
      <c r="G124">
        <v>551.7</v>
      </c>
      <c r="H124" s="36" t="s">
        <v>15</v>
      </c>
      <c r="I124" t="s">
        <v>93</v>
      </c>
      <c r="J124" t="s">
        <v>188</v>
      </c>
      <c r="K124" s="24" t="s">
        <v>189</v>
      </c>
      <c r="L124" t="s">
        <v>190</v>
      </c>
    </row>
    <row r="125" hidden="1" spans="1:12">
      <c r="A125" s="43">
        <v>46058</v>
      </c>
      <c r="B125" s="44" t="s">
        <v>236</v>
      </c>
      <c r="C125" s="16" t="s">
        <v>169</v>
      </c>
      <c r="D125" s="45" t="s">
        <v>79</v>
      </c>
      <c r="E125" s="44">
        <v>2000</v>
      </c>
      <c r="F125" s="4">
        <f t="shared" si="1"/>
        <v>3.62515860068878</v>
      </c>
      <c r="G125">
        <v>551.7</v>
      </c>
      <c r="H125" s="2" t="s">
        <v>15</v>
      </c>
      <c r="I125" t="s">
        <v>93</v>
      </c>
      <c r="J125" t="s">
        <v>188</v>
      </c>
      <c r="K125" s="24" t="s">
        <v>189</v>
      </c>
      <c r="L125" t="s">
        <v>190</v>
      </c>
    </row>
    <row r="126" hidden="1" spans="1:12">
      <c r="A126" s="43">
        <v>46058</v>
      </c>
      <c r="B126" s="44" t="s">
        <v>237</v>
      </c>
      <c r="C126" s="16" t="s">
        <v>169</v>
      </c>
      <c r="D126" s="45" t="s">
        <v>79</v>
      </c>
      <c r="E126" s="44">
        <v>2000</v>
      </c>
      <c r="F126" s="4">
        <f t="shared" si="1"/>
        <v>3.62515860068878</v>
      </c>
      <c r="G126">
        <v>551.7</v>
      </c>
      <c r="H126" s="36" t="s">
        <v>15</v>
      </c>
      <c r="I126" t="s">
        <v>93</v>
      </c>
      <c r="J126" t="s">
        <v>188</v>
      </c>
      <c r="K126" s="24" t="s">
        <v>189</v>
      </c>
      <c r="L126" t="s">
        <v>190</v>
      </c>
    </row>
    <row r="127" hidden="1" spans="1:12">
      <c r="A127" s="43">
        <v>46058</v>
      </c>
      <c r="B127" s="44" t="s">
        <v>218</v>
      </c>
      <c r="C127" s="44" t="s">
        <v>175</v>
      </c>
      <c r="D127" s="45" t="s">
        <v>79</v>
      </c>
      <c r="E127" s="44">
        <v>3000</v>
      </c>
      <c r="F127" s="4">
        <f t="shared" si="1"/>
        <v>5.43773790103317</v>
      </c>
      <c r="G127">
        <v>551.7</v>
      </c>
      <c r="H127" s="2" t="s">
        <v>15</v>
      </c>
      <c r="I127" t="s">
        <v>93</v>
      </c>
      <c r="J127" t="s">
        <v>188</v>
      </c>
      <c r="K127" s="24" t="s">
        <v>189</v>
      </c>
      <c r="L127" t="s">
        <v>190</v>
      </c>
    </row>
    <row r="128" hidden="1" spans="1:12">
      <c r="A128" s="50">
        <v>46059</v>
      </c>
      <c r="B128" t="s">
        <v>238</v>
      </c>
      <c r="C128" t="s">
        <v>173</v>
      </c>
      <c r="D128" s="27" t="s">
        <v>10</v>
      </c>
      <c r="E128" s="28">
        <v>1455</v>
      </c>
      <c r="F128" s="4">
        <f t="shared" si="1"/>
        <v>2.63730288200109</v>
      </c>
      <c r="G128">
        <v>551.7</v>
      </c>
      <c r="H128" s="13" t="s">
        <v>9</v>
      </c>
      <c r="I128" t="s">
        <v>94</v>
      </c>
      <c r="J128" t="s">
        <v>188</v>
      </c>
      <c r="K128" s="24" t="s">
        <v>633</v>
      </c>
      <c r="L128" t="s">
        <v>190</v>
      </c>
    </row>
    <row r="129" hidden="1" spans="1:12">
      <c r="A129" s="50">
        <v>46059</v>
      </c>
      <c r="B129" t="s">
        <v>238</v>
      </c>
      <c r="C129" t="s">
        <v>173</v>
      </c>
      <c r="D129" s="27" t="s">
        <v>10</v>
      </c>
      <c r="E129">
        <v>1350</v>
      </c>
      <c r="F129" s="4">
        <f t="shared" si="1"/>
        <v>2.44698205546493</v>
      </c>
      <c r="G129">
        <v>551.7</v>
      </c>
      <c r="H129" s="13" t="s">
        <v>9</v>
      </c>
      <c r="I129" t="s">
        <v>98</v>
      </c>
      <c r="J129" t="s">
        <v>188</v>
      </c>
      <c r="K129" s="24" t="s">
        <v>633</v>
      </c>
      <c r="L129" t="s">
        <v>190</v>
      </c>
    </row>
    <row r="130" hidden="1" spans="1:12">
      <c r="A130" s="46">
        <v>46059</v>
      </c>
      <c r="B130" s="16" t="s">
        <v>239</v>
      </c>
      <c r="C130" s="16" t="s">
        <v>169</v>
      </c>
      <c r="D130" s="32" t="s">
        <v>79</v>
      </c>
      <c r="E130" s="47">
        <v>500</v>
      </c>
      <c r="F130" s="4">
        <f t="shared" ref="F130:F193" si="2">+E130/G130</f>
        <v>0.906289650172195</v>
      </c>
      <c r="G130">
        <v>551.7</v>
      </c>
      <c r="H130" s="17" t="s">
        <v>11</v>
      </c>
      <c r="I130" s="16" t="s">
        <v>89</v>
      </c>
      <c r="J130" t="s">
        <v>188</v>
      </c>
      <c r="K130" s="24" t="s">
        <v>189</v>
      </c>
      <c r="L130" t="s">
        <v>190</v>
      </c>
    </row>
    <row r="131" hidden="1" spans="1:12">
      <c r="A131" s="48">
        <v>46059</v>
      </c>
      <c r="B131" s="16" t="s">
        <v>240</v>
      </c>
      <c r="C131" s="16" t="s">
        <v>169</v>
      </c>
      <c r="D131" s="32" t="s">
        <v>79</v>
      </c>
      <c r="E131" s="47">
        <v>2000</v>
      </c>
      <c r="F131" s="4">
        <f t="shared" si="2"/>
        <v>3.62515860068878</v>
      </c>
      <c r="G131">
        <v>551.7</v>
      </c>
      <c r="H131" s="17" t="s">
        <v>11</v>
      </c>
      <c r="I131" s="16" t="s">
        <v>89</v>
      </c>
      <c r="J131" t="s">
        <v>188</v>
      </c>
      <c r="K131" s="24" t="s">
        <v>189</v>
      </c>
      <c r="L131" t="s">
        <v>190</v>
      </c>
    </row>
    <row r="132" hidden="1" spans="1:12">
      <c r="A132" s="46">
        <v>46059</v>
      </c>
      <c r="B132" s="16" t="s">
        <v>241</v>
      </c>
      <c r="C132" s="16" t="s">
        <v>169</v>
      </c>
      <c r="D132" s="32" t="s">
        <v>79</v>
      </c>
      <c r="E132" s="47">
        <v>1000</v>
      </c>
      <c r="F132" s="4">
        <f t="shared" si="2"/>
        <v>1.81257930034439</v>
      </c>
      <c r="G132">
        <v>551.7</v>
      </c>
      <c r="H132" s="17" t="s">
        <v>11</v>
      </c>
      <c r="I132" s="16" t="s">
        <v>89</v>
      </c>
      <c r="J132" t="s">
        <v>188</v>
      </c>
      <c r="K132" s="24" t="s">
        <v>189</v>
      </c>
      <c r="L132" t="s">
        <v>190</v>
      </c>
    </row>
    <row r="133" hidden="1" spans="1:12">
      <c r="A133" s="48">
        <v>46059</v>
      </c>
      <c r="B133" s="16" t="s">
        <v>242</v>
      </c>
      <c r="C133" s="16" t="s">
        <v>175</v>
      </c>
      <c r="D133" s="32" t="s">
        <v>79</v>
      </c>
      <c r="E133" s="47">
        <v>5000</v>
      </c>
      <c r="F133" s="4">
        <f t="shared" si="2"/>
        <v>9.06289650172195</v>
      </c>
      <c r="G133">
        <v>551.7</v>
      </c>
      <c r="H133" s="17" t="s">
        <v>11</v>
      </c>
      <c r="I133" s="16" t="s">
        <v>89</v>
      </c>
      <c r="J133" t="s">
        <v>188</v>
      </c>
      <c r="K133" s="24" t="s">
        <v>189</v>
      </c>
      <c r="L133" t="s">
        <v>190</v>
      </c>
    </row>
    <row r="134" hidden="1" spans="1:12">
      <c r="A134" s="46">
        <v>46059</v>
      </c>
      <c r="B134" s="16" t="s">
        <v>243</v>
      </c>
      <c r="C134" s="16" t="s">
        <v>175</v>
      </c>
      <c r="D134" s="32" t="s">
        <v>79</v>
      </c>
      <c r="E134" s="47">
        <v>2000</v>
      </c>
      <c r="F134" s="4">
        <f t="shared" si="2"/>
        <v>3.62515860068878</v>
      </c>
      <c r="G134">
        <v>551.7</v>
      </c>
      <c r="H134" s="17" t="s">
        <v>11</v>
      </c>
      <c r="I134" s="16" t="s">
        <v>89</v>
      </c>
      <c r="J134" t="s">
        <v>188</v>
      </c>
      <c r="K134" s="24" t="s">
        <v>189</v>
      </c>
      <c r="L134" t="s">
        <v>190</v>
      </c>
    </row>
    <row r="135" hidden="1" spans="1:12">
      <c r="A135" s="48">
        <v>46059</v>
      </c>
      <c r="B135" s="16" t="s">
        <v>244</v>
      </c>
      <c r="C135" s="16" t="s">
        <v>169</v>
      </c>
      <c r="D135" s="32" t="s">
        <v>79</v>
      </c>
      <c r="E135" s="47">
        <v>1000</v>
      </c>
      <c r="F135" s="4">
        <f t="shared" si="2"/>
        <v>1.81257930034439</v>
      </c>
      <c r="G135">
        <v>551.7</v>
      </c>
      <c r="H135" s="17" t="s">
        <v>11</v>
      </c>
      <c r="I135" s="16" t="s">
        <v>89</v>
      </c>
      <c r="J135" t="s">
        <v>188</v>
      </c>
      <c r="K135" s="24" t="s">
        <v>189</v>
      </c>
      <c r="L135" t="s">
        <v>190</v>
      </c>
    </row>
    <row r="136" hidden="1" spans="1:12">
      <c r="A136" s="46">
        <v>46059</v>
      </c>
      <c r="B136" s="16" t="s">
        <v>245</v>
      </c>
      <c r="C136" s="16" t="s">
        <v>169</v>
      </c>
      <c r="D136" s="32" t="s">
        <v>79</v>
      </c>
      <c r="E136" s="47">
        <v>2000</v>
      </c>
      <c r="F136" s="4">
        <f t="shared" si="2"/>
        <v>3.62515860068878</v>
      </c>
      <c r="G136">
        <v>551.7</v>
      </c>
      <c r="H136" s="17" t="s">
        <v>11</v>
      </c>
      <c r="I136" s="16" t="s">
        <v>89</v>
      </c>
      <c r="J136" t="s">
        <v>188</v>
      </c>
      <c r="K136" s="24" t="s">
        <v>189</v>
      </c>
      <c r="L136" t="s">
        <v>190</v>
      </c>
    </row>
    <row r="137" hidden="1" spans="1:12">
      <c r="A137" s="48">
        <v>46059</v>
      </c>
      <c r="B137" s="16" t="s">
        <v>246</v>
      </c>
      <c r="C137" s="16" t="s">
        <v>169</v>
      </c>
      <c r="D137" s="32" t="s">
        <v>79</v>
      </c>
      <c r="E137" s="47">
        <v>500</v>
      </c>
      <c r="F137" s="4">
        <f t="shared" si="2"/>
        <v>0.906289650172195</v>
      </c>
      <c r="G137">
        <v>551.7</v>
      </c>
      <c r="H137" s="17" t="s">
        <v>11</v>
      </c>
      <c r="I137" s="16" t="s">
        <v>89</v>
      </c>
      <c r="J137" t="s">
        <v>188</v>
      </c>
      <c r="K137" s="24" t="s">
        <v>189</v>
      </c>
      <c r="L137" t="s">
        <v>190</v>
      </c>
    </row>
    <row r="138" hidden="1" spans="1:12">
      <c r="A138" s="46">
        <v>46059</v>
      </c>
      <c r="B138" s="16" t="s">
        <v>247</v>
      </c>
      <c r="C138" s="16" t="s">
        <v>174</v>
      </c>
      <c r="D138" s="32" t="s">
        <v>79</v>
      </c>
      <c r="E138" s="47">
        <v>13000</v>
      </c>
      <c r="F138" s="4">
        <f t="shared" si="2"/>
        <v>23.5635309044771</v>
      </c>
      <c r="G138">
        <v>551.7</v>
      </c>
      <c r="H138" s="17" t="s">
        <v>11</v>
      </c>
      <c r="I138" s="16" t="s">
        <v>89</v>
      </c>
      <c r="J138" t="s">
        <v>188</v>
      </c>
      <c r="K138" s="24" t="s">
        <v>189</v>
      </c>
      <c r="L138" t="s">
        <v>190</v>
      </c>
    </row>
    <row r="139" hidden="1" spans="1:12">
      <c r="A139" s="48">
        <v>46059</v>
      </c>
      <c r="B139" s="16" t="s">
        <v>248</v>
      </c>
      <c r="C139" s="16" t="s">
        <v>174</v>
      </c>
      <c r="D139" s="32" t="s">
        <v>79</v>
      </c>
      <c r="E139" s="47">
        <v>5000</v>
      </c>
      <c r="F139" s="4">
        <f t="shared" si="2"/>
        <v>9.06289650172195</v>
      </c>
      <c r="G139">
        <v>551.7</v>
      </c>
      <c r="H139" s="17" t="s">
        <v>11</v>
      </c>
      <c r="I139" s="16" t="s">
        <v>89</v>
      </c>
      <c r="J139" t="s">
        <v>188</v>
      </c>
      <c r="K139" s="24" t="s">
        <v>189</v>
      </c>
      <c r="L139" t="s">
        <v>190</v>
      </c>
    </row>
    <row r="140" hidden="1" spans="1:12">
      <c r="A140" s="46">
        <v>46059</v>
      </c>
      <c r="B140" s="16" t="s">
        <v>249</v>
      </c>
      <c r="C140" s="16" t="s">
        <v>169</v>
      </c>
      <c r="D140" s="32" t="s">
        <v>79</v>
      </c>
      <c r="E140" s="47">
        <v>500</v>
      </c>
      <c r="F140" s="4">
        <f t="shared" si="2"/>
        <v>0.906289650172195</v>
      </c>
      <c r="G140">
        <v>551.7</v>
      </c>
      <c r="H140" s="17" t="s">
        <v>11</v>
      </c>
      <c r="I140" s="16" t="s">
        <v>89</v>
      </c>
      <c r="J140" t="s">
        <v>188</v>
      </c>
      <c r="K140" s="24" t="s">
        <v>189</v>
      </c>
      <c r="L140" t="s">
        <v>190</v>
      </c>
    </row>
    <row r="141" hidden="1" spans="1:12">
      <c r="A141" s="48">
        <v>46059</v>
      </c>
      <c r="B141" s="16" t="s">
        <v>250</v>
      </c>
      <c r="C141" s="16" t="s">
        <v>169</v>
      </c>
      <c r="D141" s="32" t="s">
        <v>79</v>
      </c>
      <c r="E141" s="47">
        <v>500</v>
      </c>
      <c r="F141" s="4">
        <f t="shared" si="2"/>
        <v>0.906289650172195</v>
      </c>
      <c r="G141">
        <v>551.7</v>
      </c>
      <c r="H141" s="17" t="s">
        <v>11</v>
      </c>
      <c r="I141" s="16" t="s">
        <v>89</v>
      </c>
      <c r="J141" t="s">
        <v>188</v>
      </c>
      <c r="K141" s="24" t="s">
        <v>189</v>
      </c>
      <c r="L141" t="s">
        <v>190</v>
      </c>
    </row>
    <row r="142" hidden="1" spans="1:12">
      <c r="A142" s="46">
        <v>46059</v>
      </c>
      <c r="B142" s="16" t="s">
        <v>251</v>
      </c>
      <c r="C142" s="16" t="s">
        <v>169</v>
      </c>
      <c r="D142" s="32" t="s">
        <v>79</v>
      </c>
      <c r="E142" s="47">
        <v>500</v>
      </c>
      <c r="F142" s="4">
        <f t="shared" si="2"/>
        <v>0.906289650172195</v>
      </c>
      <c r="G142">
        <v>551.7</v>
      </c>
      <c r="H142" s="17" t="s">
        <v>11</v>
      </c>
      <c r="I142" s="16" t="s">
        <v>89</v>
      </c>
      <c r="J142" t="s">
        <v>188</v>
      </c>
      <c r="K142" s="24" t="s">
        <v>189</v>
      </c>
      <c r="L142" t="s">
        <v>190</v>
      </c>
    </row>
    <row r="143" hidden="1" spans="1:12">
      <c r="A143" s="48">
        <v>46059</v>
      </c>
      <c r="B143" s="16" t="s">
        <v>252</v>
      </c>
      <c r="C143" s="16" t="s">
        <v>169</v>
      </c>
      <c r="D143" s="32" t="s">
        <v>79</v>
      </c>
      <c r="E143" s="47">
        <v>500</v>
      </c>
      <c r="F143" s="4">
        <f t="shared" si="2"/>
        <v>0.906289650172195</v>
      </c>
      <c r="G143">
        <v>551.7</v>
      </c>
      <c r="H143" s="17" t="s">
        <v>11</v>
      </c>
      <c r="I143" s="16" t="s">
        <v>89</v>
      </c>
      <c r="J143" t="s">
        <v>188</v>
      </c>
      <c r="K143" s="24" t="s">
        <v>189</v>
      </c>
      <c r="L143" t="s">
        <v>190</v>
      </c>
    </row>
    <row r="144" hidden="1" spans="1:12">
      <c r="A144" s="46">
        <v>46059</v>
      </c>
      <c r="B144" s="16" t="s">
        <v>253</v>
      </c>
      <c r="C144" s="16" t="s">
        <v>169</v>
      </c>
      <c r="D144" s="32" t="s">
        <v>79</v>
      </c>
      <c r="E144" s="47">
        <v>500</v>
      </c>
      <c r="F144" s="4">
        <f t="shared" si="2"/>
        <v>0.906289650172195</v>
      </c>
      <c r="G144">
        <v>551.7</v>
      </c>
      <c r="H144" s="17" t="s">
        <v>11</v>
      </c>
      <c r="I144" s="16" t="s">
        <v>89</v>
      </c>
      <c r="J144" t="s">
        <v>188</v>
      </c>
      <c r="K144" s="24" t="s">
        <v>189</v>
      </c>
      <c r="L144" t="s">
        <v>190</v>
      </c>
    </row>
    <row r="145" hidden="1" spans="1:12">
      <c r="A145" s="26">
        <v>46059</v>
      </c>
      <c r="B145" t="s">
        <v>254</v>
      </c>
      <c r="C145" s="16" t="s">
        <v>169</v>
      </c>
      <c r="D145" s="2" t="s">
        <v>79</v>
      </c>
      <c r="E145">
        <v>4000</v>
      </c>
      <c r="F145" s="4">
        <f t="shared" si="2"/>
        <v>7.25031720137756</v>
      </c>
      <c r="G145">
        <v>551.7</v>
      </c>
      <c r="H145" s="2" t="s">
        <v>17</v>
      </c>
      <c r="I145" s="30" t="s">
        <v>97</v>
      </c>
      <c r="J145" t="s">
        <v>188</v>
      </c>
      <c r="K145" s="24" t="s">
        <v>189</v>
      </c>
      <c r="L145" t="s">
        <v>190</v>
      </c>
    </row>
    <row r="146" hidden="1" spans="1:12">
      <c r="A146" s="26">
        <v>46059</v>
      </c>
      <c r="B146" t="s">
        <v>255</v>
      </c>
      <c r="C146" s="16" t="s">
        <v>169</v>
      </c>
      <c r="D146" s="2" t="s">
        <v>79</v>
      </c>
      <c r="E146">
        <v>4000</v>
      </c>
      <c r="F146" s="4">
        <f t="shared" si="2"/>
        <v>7.25031720137756</v>
      </c>
      <c r="G146">
        <v>551.7</v>
      </c>
      <c r="H146" s="2" t="s">
        <v>17</v>
      </c>
      <c r="I146" s="30" t="s">
        <v>97</v>
      </c>
      <c r="J146" t="s">
        <v>188</v>
      </c>
      <c r="K146" s="24" t="s">
        <v>189</v>
      </c>
      <c r="L146" t="s">
        <v>190</v>
      </c>
    </row>
    <row r="147" hidden="1" spans="1:12">
      <c r="A147" s="26">
        <v>46059</v>
      </c>
      <c r="B147" t="s">
        <v>234</v>
      </c>
      <c r="C147" t="s">
        <v>175</v>
      </c>
      <c r="D147" s="2" t="s">
        <v>79</v>
      </c>
      <c r="E147">
        <v>2000</v>
      </c>
      <c r="F147" s="4">
        <f t="shared" si="2"/>
        <v>3.62515860068878</v>
      </c>
      <c r="G147">
        <v>551.7</v>
      </c>
      <c r="H147" s="2" t="s">
        <v>17</v>
      </c>
      <c r="I147" s="30" t="s">
        <v>97</v>
      </c>
      <c r="J147" t="s">
        <v>188</v>
      </c>
      <c r="K147" s="24" t="s">
        <v>189</v>
      </c>
      <c r="L147" t="s">
        <v>190</v>
      </c>
    </row>
    <row r="148" hidden="1" spans="1:12">
      <c r="A148" s="42">
        <v>46059</v>
      </c>
      <c r="B148" s="16" t="s">
        <v>256</v>
      </c>
      <c r="C148" s="16" t="s">
        <v>169</v>
      </c>
      <c r="D148" s="31" t="s">
        <v>79</v>
      </c>
      <c r="E148" s="16">
        <v>5500</v>
      </c>
      <c r="F148" s="4">
        <f t="shared" si="2"/>
        <v>9.96918615189414</v>
      </c>
      <c r="G148">
        <v>551.7</v>
      </c>
      <c r="H148" s="17" t="s">
        <v>16</v>
      </c>
      <c r="I148" s="16" t="s">
        <v>96</v>
      </c>
      <c r="J148" t="s">
        <v>188</v>
      </c>
      <c r="K148" s="24" t="s">
        <v>189</v>
      </c>
      <c r="L148" t="s">
        <v>190</v>
      </c>
    </row>
    <row r="149" hidden="1" spans="1:12">
      <c r="A149" s="42">
        <v>46059</v>
      </c>
      <c r="B149" s="16" t="s">
        <v>257</v>
      </c>
      <c r="C149" s="16" t="s">
        <v>174</v>
      </c>
      <c r="D149" s="31" t="s">
        <v>79</v>
      </c>
      <c r="E149" s="16">
        <v>5000</v>
      </c>
      <c r="F149" s="4">
        <f t="shared" si="2"/>
        <v>9.06289650172195</v>
      </c>
      <c r="G149">
        <v>551.7</v>
      </c>
      <c r="H149" s="17" t="s">
        <v>16</v>
      </c>
      <c r="I149" s="16" t="s">
        <v>96</v>
      </c>
      <c r="J149" t="s">
        <v>188</v>
      </c>
      <c r="K149" s="24" t="s">
        <v>189</v>
      </c>
      <c r="L149" t="s">
        <v>190</v>
      </c>
    </row>
    <row r="150" hidden="1" spans="1:12">
      <c r="A150" s="42">
        <v>46059</v>
      </c>
      <c r="B150" s="16" t="s">
        <v>258</v>
      </c>
      <c r="C150" s="16" t="s">
        <v>169</v>
      </c>
      <c r="D150" s="31" t="s">
        <v>79</v>
      </c>
      <c r="E150" s="16">
        <v>1500</v>
      </c>
      <c r="F150" s="4">
        <f t="shared" si="2"/>
        <v>2.71886895051658</v>
      </c>
      <c r="G150">
        <v>551.7</v>
      </c>
      <c r="H150" s="17" t="s">
        <v>16</v>
      </c>
      <c r="I150" s="16" t="s">
        <v>96</v>
      </c>
      <c r="J150" t="s">
        <v>188</v>
      </c>
      <c r="K150" s="24" t="s">
        <v>189</v>
      </c>
      <c r="L150" t="s">
        <v>190</v>
      </c>
    </row>
    <row r="151" hidden="1" spans="1:12">
      <c r="A151" s="42">
        <v>46059</v>
      </c>
      <c r="B151" s="16" t="s">
        <v>259</v>
      </c>
      <c r="C151" s="16" t="s">
        <v>169</v>
      </c>
      <c r="D151" s="31" t="s">
        <v>79</v>
      </c>
      <c r="E151" s="16">
        <v>7000</v>
      </c>
      <c r="F151" s="4">
        <f t="shared" si="2"/>
        <v>12.6880551024107</v>
      </c>
      <c r="G151">
        <v>551.7</v>
      </c>
      <c r="H151" s="17" t="s">
        <v>16</v>
      </c>
      <c r="I151" s="16" t="s">
        <v>96</v>
      </c>
      <c r="J151" t="s">
        <v>188</v>
      </c>
      <c r="K151" s="24" t="s">
        <v>189</v>
      </c>
      <c r="L151" t="s">
        <v>190</v>
      </c>
    </row>
    <row r="152" hidden="1" spans="1:12">
      <c r="A152" s="42">
        <v>46059</v>
      </c>
      <c r="B152" s="16" t="s">
        <v>260</v>
      </c>
      <c r="C152" s="16" t="s">
        <v>169</v>
      </c>
      <c r="D152" s="31" t="s">
        <v>79</v>
      </c>
      <c r="E152" s="16">
        <v>1000</v>
      </c>
      <c r="F152" s="4">
        <f t="shared" si="2"/>
        <v>1.81257930034439</v>
      </c>
      <c r="G152">
        <v>551.7</v>
      </c>
      <c r="H152" s="17" t="s">
        <v>16</v>
      </c>
      <c r="I152" s="16" t="s">
        <v>96</v>
      </c>
      <c r="J152" t="s">
        <v>188</v>
      </c>
      <c r="K152" s="24" t="s">
        <v>189</v>
      </c>
      <c r="L152" t="s">
        <v>190</v>
      </c>
    </row>
    <row r="153" hidden="1" spans="1:12">
      <c r="A153" s="42">
        <v>46059</v>
      </c>
      <c r="B153" s="16" t="s">
        <v>261</v>
      </c>
      <c r="C153" s="16" t="s">
        <v>169</v>
      </c>
      <c r="D153" s="31" t="s">
        <v>79</v>
      </c>
      <c r="E153" s="16">
        <v>500</v>
      </c>
      <c r="F153" s="4">
        <f t="shared" si="2"/>
        <v>0.906289650172195</v>
      </c>
      <c r="G153">
        <v>551.7</v>
      </c>
      <c r="H153" s="17" t="s">
        <v>16</v>
      </c>
      <c r="I153" s="16" t="s">
        <v>96</v>
      </c>
      <c r="J153" t="s">
        <v>188</v>
      </c>
      <c r="K153" s="24" t="s">
        <v>189</v>
      </c>
      <c r="L153" t="s">
        <v>190</v>
      </c>
    </row>
    <row r="154" hidden="1" spans="1:12">
      <c r="A154" s="42">
        <v>46059</v>
      </c>
      <c r="B154" s="16" t="s">
        <v>262</v>
      </c>
      <c r="C154" s="16" t="s">
        <v>169</v>
      </c>
      <c r="D154" s="31" t="s">
        <v>79</v>
      </c>
      <c r="E154" s="16">
        <v>500</v>
      </c>
      <c r="F154" s="4">
        <f t="shared" si="2"/>
        <v>0.906289650172195</v>
      </c>
      <c r="G154">
        <v>551.7</v>
      </c>
      <c r="H154" s="17" t="s">
        <v>16</v>
      </c>
      <c r="I154" s="16" t="s">
        <v>96</v>
      </c>
      <c r="J154" t="s">
        <v>188</v>
      </c>
      <c r="K154" s="24" t="s">
        <v>189</v>
      </c>
      <c r="L154" t="s">
        <v>190</v>
      </c>
    </row>
    <row r="155" hidden="1" spans="1:12">
      <c r="A155" s="42">
        <v>46059</v>
      </c>
      <c r="B155" s="16" t="s">
        <v>263</v>
      </c>
      <c r="C155" s="16" t="s">
        <v>169</v>
      </c>
      <c r="D155" s="31" t="s">
        <v>79</v>
      </c>
      <c r="E155" s="16">
        <v>500</v>
      </c>
      <c r="F155" s="4">
        <f t="shared" si="2"/>
        <v>0.906289650172195</v>
      </c>
      <c r="G155">
        <v>551.7</v>
      </c>
      <c r="H155" s="17" t="s">
        <v>16</v>
      </c>
      <c r="I155" s="16" t="s">
        <v>96</v>
      </c>
      <c r="J155" t="s">
        <v>188</v>
      </c>
      <c r="K155" s="24" t="s">
        <v>189</v>
      </c>
      <c r="L155" t="s">
        <v>190</v>
      </c>
    </row>
    <row r="156" hidden="1" spans="1:12">
      <c r="A156" s="42">
        <v>46059</v>
      </c>
      <c r="B156" s="16" t="s">
        <v>264</v>
      </c>
      <c r="C156" s="16" t="s">
        <v>169</v>
      </c>
      <c r="D156" s="31" t="s">
        <v>79</v>
      </c>
      <c r="E156" s="16">
        <v>500</v>
      </c>
      <c r="F156" s="4">
        <f t="shared" si="2"/>
        <v>0.906289650172195</v>
      </c>
      <c r="G156">
        <v>551.7</v>
      </c>
      <c r="H156" s="17" t="s">
        <v>16</v>
      </c>
      <c r="I156" s="16" t="s">
        <v>96</v>
      </c>
      <c r="J156" t="s">
        <v>188</v>
      </c>
      <c r="K156" s="24" t="s">
        <v>189</v>
      </c>
      <c r="L156" t="s">
        <v>190</v>
      </c>
    </row>
    <row r="157" hidden="1" spans="1:12">
      <c r="A157" s="42">
        <v>46059</v>
      </c>
      <c r="B157" s="16" t="s">
        <v>265</v>
      </c>
      <c r="C157" s="16" t="s">
        <v>169</v>
      </c>
      <c r="D157" s="31" t="s">
        <v>79</v>
      </c>
      <c r="E157" s="16">
        <v>500</v>
      </c>
      <c r="F157" s="4">
        <f t="shared" si="2"/>
        <v>0.906289650172195</v>
      </c>
      <c r="G157">
        <v>551.7</v>
      </c>
      <c r="H157" s="17" t="s">
        <v>16</v>
      </c>
      <c r="I157" s="16" t="s">
        <v>96</v>
      </c>
      <c r="J157" t="s">
        <v>188</v>
      </c>
      <c r="K157" s="24" t="s">
        <v>189</v>
      </c>
      <c r="L157" t="s">
        <v>190</v>
      </c>
    </row>
    <row r="158" hidden="1" spans="1:12">
      <c r="A158" s="42">
        <v>46059</v>
      </c>
      <c r="B158" s="16" t="s">
        <v>266</v>
      </c>
      <c r="C158" s="16" t="s">
        <v>169</v>
      </c>
      <c r="D158" s="31" t="s">
        <v>79</v>
      </c>
      <c r="E158" s="16">
        <v>500</v>
      </c>
      <c r="F158" s="4">
        <f t="shared" si="2"/>
        <v>0.906289650172195</v>
      </c>
      <c r="G158">
        <v>551.7</v>
      </c>
      <c r="H158" s="17" t="s">
        <v>16</v>
      </c>
      <c r="I158" s="16" t="s">
        <v>96</v>
      </c>
      <c r="J158" t="s">
        <v>188</v>
      </c>
      <c r="K158" s="24" t="s">
        <v>189</v>
      </c>
      <c r="L158" t="s">
        <v>190</v>
      </c>
    </row>
    <row r="159" hidden="1" spans="1:12">
      <c r="A159" s="42">
        <v>46059</v>
      </c>
      <c r="B159" s="16" t="s">
        <v>267</v>
      </c>
      <c r="C159" s="16" t="s">
        <v>175</v>
      </c>
      <c r="D159" s="31" t="s">
        <v>79</v>
      </c>
      <c r="E159" s="16">
        <v>3500</v>
      </c>
      <c r="F159" s="4">
        <f t="shared" si="2"/>
        <v>6.34402755120536</v>
      </c>
      <c r="G159">
        <v>551.7</v>
      </c>
      <c r="H159" s="17" t="s">
        <v>16</v>
      </c>
      <c r="I159" s="16" t="s">
        <v>96</v>
      </c>
      <c r="J159" t="s">
        <v>188</v>
      </c>
      <c r="K159" s="24" t="s">
        <v>189</v>
      </c>
      <c r="L159" t="s">
        <v>190</v>
      </c>
    </row>
    <row r="160" hidden="1" spans="1:12">
      <c r="A160" s="43">
        <v>46059</v>
      </c>
      <c r="B160" s="44" t="s">
        <v>268</v>
      </c>
      <c r="C160" s="16" t="s">
        <v>174</v>
      </c>
      <c r="D160" s="45" t="s">
        <v>79</v>
      </c>
      <c r="E160" s="44">
        <v>13000</v>
      </c>
      <c r="F160" s="4">
        <f t="shared" si="2"/>
        <v>23.5635309044771</v>
      </c>
      <c r="G160">
        <v>551.7</v>
      </c>
      <c r="H160" s="36" t="s">
        <v>15</v>
      </c>
      <c r="I160" t="s">
        <v>93</v>
      </c>
      <c r="J160" t="s">
        <v>188</v>
      </c>
      <c r="K160" s="24" t="s">
        <v>189</v>
      </c>
      <c r="L160" t="s">
        <v>190</v>
      </c>
    </row>
    <row r="161" hidden="1" spans="1:12">
      <c r="A161" s="43">
        <v>46059</v>
      </c>
      <c r="B161" s="44" t="s">
        <v>215</v>
      </c>
      <c r="C161" s="16" t="s">
        <v>174</v>
      </c>
      <c r="D161" s="45" t="s">
        <v>79</v>
      </c>
      <c r="E161" s="44">
        <v>5000</v>
      </c>
      <c r="F161" s="4">
        <f t="shared" si="2"/>
        <v>9.06289650172195</v>
      </c>
      <c r="G161">
        <v>551.7</v>
      </c>
      <c r="H161" s="2" t="s">
        <v>15</v>
      </c>
      <c r="I161" t="s">
        <v>93</v>
      </c>
      <c r="J161" t="s">
        <v>188</v>
      </c>
      <c r="K161" s="24" t="s">
        <v>189</v>
      </c>
      <c r="L161" t="s">
        <v>190</v>
      </c>
    </row>
    <row r="162" hidden="1" spans="1:12">
      <c r="A162" s="43">
        <v>46059</v>
      </c>
      <c r="B162" s="44" t="s">
        <v>269</v>
      </c>
      <c r="C162" s="16" t="s">
        <v>169</v>
      </c>
      <c r="D162" s="45" t="s">
        <v>79</v>
      </c>
      <c r="E162" s="44">
        <v>2000</v>
      </c>
      <c r="F162" s="4">
        <f t="shared" si="2"/>
        <v>3.62515860068878</v>
      </c>
      <c r="G162">
        <v>551.7</v>
      </c>
      <c r="H162" s="36" t="s">
        <v>15</v>
      </c>
      <c r="I162" t="s">
        <v>93</v>
      </c>
      <c r="J162" t="s">
        <v>188</v>
      </c>
      <c r="K162" s="24" t="s">
        <v>189</v>
      </c>
      <c r="L162" t="s">
        <v>190</v>
      </c>
    </row>
    <row r="163" hidden="1" spans="1:12">
      <c r="A163" s="46">
        <v>46060</v>
      </c>
      <c r="B163" s="16" t="s">
        <v>270</v>
      </c>
      <c r="C163" s="16" t="s">
        <v>169</v>
      </c>
      <c r="D163" s="32" t="s">
        <v>79</v>
      </c>
      <c r="E163" s="47">
        <v>1000</v>
      </c>
      <c r="F163" s="4">
        <f t="shared" si="2"/>
        <v>1.81257930034439</v>
      </c>
      <c r="G163">
        <v>551.7</v>
      </c>
      <c r="H163" s="17" t="s">
        <v>11</v>
      </c>
      <c r="I163" s="16" t="s">
        <v>89</v>
      </c>
      <c r="J163" t="s">
        <v>188</v>
      </c>
      <c r="K163" s="24" t="s">
        <v>189</v>
      </c>
      <c r="L163" t="s">
        <v>190</v>
      </c>
    </row>
    <row r="164" hidden="1" spans="1:12">
      <c r="A164" s="46">
        <v>46060</v>
      </c>
      <c r="B164" s="16" t="s">
        <v>271</v>
      </c>
      <c r="C164" s="16" t="s">
        <v>167</v>
      </c>
      <c r="D164" s="32" t="s">
        <v>79</v>
      </c>
      <c r="E164" s="47">
        <v>2500</v>
      </c>
      <c r="F164" s="4">
        <f t="shared" si="2"/>
        <v>4.53144825086097</v>
      </c>
      <c r="G164">
        <v>551.7</v>
      </c>
      <c r="H164" s="17" t="s">
        <v>11</v>
      </c>
      <c r="I164" s="16" t="s">
        <v>89</v>
      </c>
      <c r="J164" t="s">
        <v>188</v>
      </c>
      <c r="K164" s="24" t="s">
        <v>189</v>
      </c>
      <c r="L164" t="s">
        <v>190</v>
      </c>
    </row>
    <row r="165" hidden="1" spans="1:12">
      <c r="A165" s="46">
        <v>46060</v>
      </c>
      <c r="B165" s="16" t="s">
        <v>248</v>
      </c>
      <c r="C165" s="16" t="s">
        <v>174</v>
      </c>
      <c r="D165" s="32" t="s">
        <v>79</v>
      </c>
      <c r="E165" s="47">
        <v>5000</v>
      </c>
      <c r="F165" s="4">
        <f t="shared" si="2"/>
        <v>9.06289650172195</v>
      </c>
      <c r="G165">
        <v>551.7</v>
      </c>
      <c r="H165" s="17" t="s">
        <v>11</v>
      </c>
      <c r="I165" s="16" t="s">
        <v>89</v>
      </c>
      <c r="J165" t="s">
        <v>188</v>
      </c>
      <c r="K165" s="24" t="s">
        <v>189</v>
      </c>
      <c r="L165" t="s">
        <v>190</v>
      </c>
    </row>
    <row r="166" hidden="1" spans="1:12">
      <c r="A166" s="46">
        <v>46060</v>
      </c>
      <c r="B166" s="16" t="s">
        <v>272</v>
      </c>
      <c r="C166" s="16" t="s">
        <v>169</v>
      </c>
      <c r="D166" s="32" t="s">
        <v>79</v>
      </c>
      <c r="E166" s="47">
        <v>6000</v>
      </c>
      <c r="F166" s="4">
        <f t="shared" si="2"/>
        <v>10.8754758020663</v>
      </c>
      <c r="G166">
        <v>551.7</v>
      </c>
      <c r="H166" s="17" t="s">
        <v>11</v>
      </c>
      <c r="I166" s="16" t="s">
        <v>89</v>
      </c>
      <c r="J166" t="s">
        <v>188</v>
      </c>
      <c r="K166" s="24" t="s">
        <v>189</v>
      </c>
      <c r="L166" t="s">
        <v>190</v>
      </c>
    </row>
    <row r="167" hidden="1" spans="1:12">
      <c r="A167" s="43">
        <v>46060</v>
      </c>
      <c r="B167" s="44" t="s">
        <v>273</v>
      </c>
      <c r="C167" s="44" t="s">
        <v>167</v>
      </c>
      <c r="D167" s="45" t="s">
        <v>79</v>
      </c>
      <c r="E167" s="44">
        <v>3500</v>
      </c>
      <c r="F167" s="4">
        <f t="shared" si="2"/>
        <v>6.34402755120536</v>
      </c>
      <c r="G167">
        <v>551.7</v>
      </c>
      <c r="H167" s="2" t="s">
        <v>15</v>
      </c>
      <c r="I167" t="s">
        <v>93</v>
      </c>
      <c r="J167" t="s">
        <v>188</v>
      </c>
      <c r="K167" s="24" t="s">
        <v>189</v>
      </c>
      <c r="L167" t="s">
        <v>190</v>
      </c>
    </row>
    <row r="168" hidden="1" spans="1:12">
      <c r="A168" s="43">
        <v>46060</v>
      </c>
      <c r="B168" s="44" t="s">
        <v>215</v>
      </c>
      <c r="C168" s="16" t="s">
        <v>174</v>
      </c>
      <c r="D168" s="45" t="s">
        <v>79</v>
      </c>
      <c r="E168" s="44">
        <v>5000</v>
      </c>
      <c r="F168" s="4">
        <f t="shared" si="2"/>
        <v>9.06289650172195</v>
      </c>
      <c r="G168">
        <v>551.7</v>
      </c>
      <c r="H168" s="36" t="s">
        <v>15</v>
      </c>
      <c r="I168" t="s">
        <v>93</v>
      </c>
      <c r="J168" t="s">
        <v>188</v>
      </c>
      <c r="K168" s="24" t="s">
        <v>189</v>
      </c>
      <c r="L168" t="s">
        <v>190</v>
      </c>
    </row>
    <row r="169" hidden="1" spans="1:12">
      <c r="A169" s="43">
        <v>46060</v>
      </c>
      <c r="B169" s="44" t="s">
        <v>274</v>
      </c>
      <c r="C169" s="16" t="s">
        <v>169</v>
      </c>
      <c r="D169" s="45" t="s">
        <v>79</v>
      </c>
      <c r="E169" s="44">
        <v>7000</v>
      </c>
      <c r="F169" s="4">
        <f t="shared" si="2"/>
        <v>12.6880551024107</v>
      </c>
      <c r="G169">
        <v>551.7</v>
      </c>
      <c r="H169" s="2" t="s">
        <v>15</v>
      </c>
      <c r="I169" t="s">
        <v>93</v>
      </c>
      <c r="J169" t="s">
        <v>188</v>
      </c>
      <c r="K169" s="24" t="s">
        <v>189</v>
      </c>
      <c r="L169" t="s">
        <v>190</v>
      </c>
    </row>
    <row r="170" hidden="1" spans="1:12">
      <c r="A170" s="26">
        <v>46062</v>
      </c>
      <c r="B170" t="s">
        <v>275</v>
      </c>
      <c r="C170" t="s">
        <v>172</v>
      </c>
      <c r="D170" s="13" t="s">
        <v>10</v>
      </c>
      <c r="E170">
        <v>5000</v>
      </c>
      <c r="F170" s="4">
        <f t="shared" si="2"/>
        <v>9.06289650172195</v>
      </c>
      <c r="G170">
        <v>551.7</v>
      </c>
      <c r="H170" s="13" t="s">
        <v>9</v>
      </c>
      <c r="I170" t="s">
        <v>103</v>
      </c>
      <c r="J170" t="s">
        <v>188</v>
      </c>
      <c r="K170" s="24" t="s">
        <v>633</v>
      </c>
      <c r="L170" t="s">
        <v>190</v>
      </c>
    </row>
    <row r="171" hidden="1" spans="1:12">
      <c r="A171" s="29">
        <v>46062</v>
      </c>
      <c r="B171" s="30" t="s">
        <v>276</v>
      </c>
      <c r="C171" s="30" t="s">
        <v>172</v>
      </c>
      <c r="D171" s="51" t="s">
        <v>14</v>
      </c>
      <c r="E171" s="30">
        <v>5000</v>
      </c>
      <c r="F171" s="4">
        <f t="shared" si="2"/>
        <v>9.06289650172195</v>
      </c>
      <c r="G171">
        <v>551.7</v>
      </c>
      <c r="H171" s="2" t="s">
        <v>13</v>
      </c>
      <c r="I171" s="30" t="s">
        <v>103</v>
      </c>
      <c r="J171" t="s">
        <v>188</v>
      </c>
      <c r="K171" s="24" t="s">
        <v>633</v>
      </c>
      <c r="L171" t="s">
        <v>190</v>
      </c>
    </row>
    <row r="172" hidden="1" spans="1:12">
      <c r="A172" s="29">
        <v>46062</v>
      </c>
      <c r="B172" s="30" t="s">
        <v>276</v>
      </c>
      <c r="C172" s="30" t="s">
        <v>172</v>
      </c>
      <c r="D172" s="51" t="s">
        <v>79</v>
      </c>
      <c r="E172" s="30">
        <v>5000</v>
      </c>
      <c r="F172" s="4">
        <f t="shared" si="2"/>
        <v>9.06289650172195</v>
      </c>
      <c r="G172">
        <v>551.7</v>
      </c>
      <c r="H172" s="17" t="s">
        <v>11</v>
      </c>
      <c r="I172" s="30" t="s">
        <v>103</v>
      </c>
      <c r="J172" t="s">
        <v>188</v>
      </c>
      <c r="K172" s="24" t="s">
        <v>189</v>
      </c>
      <c r="L172" t="s">
        <v>190</v>
      </c>
    </row>
    <row r="173" hidden="1" spans="1:12">
      <c r="A173" s="29">
        <v>46062</v>
      </c>
      <c r="B173" s="30" t="s">
        <v>276</v>
      </c>
      <c r="C173" s="30" t="s">
        <v>172</v>
      </c>
      <c r="D173" s="51" t="s">
        <v>19</v>
      </c>
      <c r="E173" s="30">
        <v>5000</v>
      </c>
      <c r="F173" s="4">
        <f t="shared" si="2"/>
        <v>9.06289650172195</v>
      </c>
      <c r="G173">
        <v>551.7</v>
      </c>
      <c r="H173" s="2" t="s">
        <v>18</v>
      </c>
      <c r="I173" s="30" t="s">
        <v>103</v>
      </c>
      <c r="J173" t="s">
        <v>188</v>
      </c>
      <c r="K173" s="24" t="s">
        <v>633</v>
      </c>
      <c r="L173" t="s">
        <v>190</v>
      </c>
    </row>
    <row r="174" hidden="1" spans="1:12">
      <c r="A174" s="26">
        <v>46062</v>
      </c>
      <c r="B174" s="19" t="s">
        <v>194</v>
      </c>
      <c r="C174" s="16" t="s">
        <v>169</v>
      </c>
      <c r="D174" s="27" t="s">
        <v>10</v>
      </c>
      <c r="E174">
        <v>1000</v>
      </c>
      <c r="F174" s="4">
        <f t="shared" si="2"/>
        <v>1.81257930034439</v>
      </c>
      <c r="G174">
        <v>551.7</v>
      </c>
      <c r="H174" s="2" t="s">
        <v>22</v>
      </c>
      <c r="I174" t="s">
        <v>104</v>
      </c>
      <c r="J174" t="s">
        <v>188</v>
      </c>
      <c r="K174" s="24" t="s">
        <v>633</v>
      </c>
      <c r="L174" t="s">
        <v>190</v>
      </c>
    </row>
    <row r="175" hidden="1" spans="1:12">
      <c r="A175" s="26">
        <v>46062</v>
      </c>
      <c r="B175" s="19" t="s">
        <v>195</v>
      </c>
      <c r="C175" s="16" t="s">
        <v>169</v>
      </c>
      <c r="D175" s="27" t="s">
        <v>10</v>
      </c>
      <c r="E175">
        <v>1000</v>
      </c>
      <c r="F175" s="4">
        <f t="shared" si="2"/>
        <v>1.81257930034439</v>
      </c>
      <c r="G175">
        <v>551.7</v>
      </c>
      <c r="H175" s="2" t="s">
        <v>22</v>
      </c>
      <c r="I175" t="s">
        <v>104</v>
      </c>
      <c r="J175" t="s">
        <v>188</v>
      </c>
      <c r="K175" s="24" t="s">
        <v>633</v>
      </c>
      <c r="L175" t="s">
        <v>190</v>
      </c>
    </row>
    <row r="176" hidden="1" spans="1:12">
      <c r="A176" s="29">
        <v>46062</v>
      </c>
      <c r="B176" s="30" t="s">
        <v>276</v>
      </c>
      <c r="C176" s="30" t="s">
        <v>172</v>
      </c>
      <c r="D176" s="51" t="s">
        <v>10</v>
      </c>
      <c r="E176" s="30">
        <v>5000</v>
      </c>
      <c r="F176" s="4">
        <f t="shared" si="2"/>
        <v>9.06289650172195</v>
      </c>
      <c r="G176">
        <v>551.7</v>
      </c>
      <c r="H176" s="2" t="s">
        <v>22</v>
      </c>
      <c r="I176" s="30" t="s">
        <v>103</v>
      </c>
      <c r="J176" t="s">
        <v>188</v>
      </c>
      <c r="K176" s="24" t="s">
        <v>633</v>
      </c>
      <c r="L176" t="s">
        <v>190</v>
      </c>
    </row>
    <row r="177" hidden="1" spans="1:12">
      <c r="A177" s="29">
        <v>46062</v>
      </c>
      <c r="B177" s="30" t="s">
        <v>276</v>
      </c>
      <c r="C177" s="30" t="s">
        <v>172</v>
      </c>
      <c r="D177" s="51" t="s">
        <v>79</v>
      </c>
      <c r="E177" s="30">
        <v>5000</v>
      </c>
      <c r="F177" s="4">
        <f t="shared" si="2"/>
        <v>9.06289650172195</v>
      </c>
      <c r="G177">
        <v>551.7</v>
      </c>
      <c r="H177" s="2" t="s">
        <v>17</v>
      </c>
      <c r="I177" s="30" t="s">
        <v>103</v>
      </c>
      <c r="J177" t="s">
        <v>188</v>
      </c>
      <c r="K177" s="24" t="s">
        <v>189</v>
      </c>
      <c r="L177" t="s">
        <v>190</v>
      </c>
    </row>
    <row r="178" hidden="1" spans="1:12">
      <c r="A178" s="29">
        <v>46062</v>
      </c>
      <c r="B178" s="30" t="s">
        <v>276</v>
      </c>
      <c r="C178" s="30" t="s">
        <v>172</v>
      </c>
      <c r="D178" s="51" t="s">
        <v>79</v>
      </c>
      <c r="E178" s="30">
        <v>5000</v>
      </c>
      <c r="F178" s="4">
        <f t="shared" si="2"/>
        <v>9.06289650172195</v>
      </c>
      <c r="G178">
        <v>551.7</v>
      </c>
      <c r="H178" s="17" t="s">
        <v>16</v>
      </c>
      <c r="I178" s="30" t="s">
        <v>103</v>
      </c>
      <c r="J178" t="s">
        <v>188</v>
      </c>
      <c r="K178" s="24" t="s">
        <v>189</v>
      </c>
      <c r="L178" t="s">
        <v>190</v>
      </c>
    </row>
    <row r="179" hidden="1" spans="1:12">
      <c r="A179" s="29">
        <v>46062</v>
      </c>
      <c r="B179" s="30" t="s">
        <v>276</v>
      </c>
      <c r="C179" s="30" t="s">
        <v>172</v>
      </c>
      <c r="D179" s="51" t="s">
        <v>79</v>
      </c>
      <c r="E179" s="30">
        <v>5000</v>
      </c>
      <c r="F179" s="4">
        <f t="shared" si="2"/>
        <v>9.06289650172195</v>
      </c>
      <c r="G179">
        <v>551.7</v>
      </c>
      <c r="H179" s="2" t="s">
        <v>15</v>
      </c>
      <c r="I179" s="30" t="s">
        <v>103</v>
      </c>
      <c r="J179" t="s">
        <v>188</v>
      </c>
      <c r="K179" s="24" t="s">
        <v>189</v>
      </c>
      <c r="L179" t="s">
        <v>190</v>
      </c>
    </row>
    <row r="180" hidden="1" spans="1:12">
      <c r="A180" s="37">
        <v>46062</v>
      </c>
      <c r="B180" s="38" t="s">
        <v>275</v>
      </c>
      <c r="C180" s="38" t="s">
        <v>172</v>
      </c>
      <c r="D180" s="52" t="s">
        <v>21</v>
      </c>
      <c r="E180" s="38">
        <v>5000</v>
      </c>
      <c r="F180" s="4">
        <f t="shared" si="2"/>
        <v>9.06289650172195</v>
      </c>
      <c r="G180">
        <v>551.7</v>
      </c>
      <c r="H180" s="2" t="s">
        <v>20</v>
      </c>
      <c r="I180" s="38" t="s">
        <v>103</v>
      </c>
      <c r="J180" t="s">
        <v>188</v>
      </c>
      <c r="K180" s="24" t="s">
        <v>633</v>
      </c>
      <c r="L180" t="s">
        <v>190</v>
      </c>
    </row>
    <row r="181" hidden="1" spans="1:12">
      <c r="A181" s="46">
        <v>46063</v>
      </c>
      <c r="B181" s="16" t="s">
        <v>277</v>
      </c>
      <c r="C181" s="16" t="s">
        <v>169</v>
      </c>
      <c r="D181" s="32" t="s">
        <v>79</v>
      </c>
      <c r="E181" s="47">
        <v>6000</v>
      </c>
      <c r="F181" s="4">
        <f t="shared" si="2"/>
        <v>10.8754758020663</v>
      </c>
      <c r="G181">
        <v>551.7</v>
      </c>
      <c r="H181" s="17" t="s">
        <v>11</v>
      </c>
      <c r="I181" s="16" t="s">
        <v>99</v>
      </c>
      <c r="J181" t="s">
        <v>188</v>
      </c>
      <c r="K181" s="24" t="s">
        <v>189</v>
      </c>
      <c r="L181" t="s">
        <v>190</v>
      </c>
    </row>
    <row r="182" hidden="1" spans="1:12">
      <c r="A182" s="46">
        <v>46063</v>
      </c>
      <c r="B182" s="16" t="s">
        <v>278</v>
      </c>
      <c r="C182" s="16" t="s">
        <v>167</v>
      </c>
      <c r="D182" s="32" t="s">
        <v>79</v>
      </c>
      <c r="E182" s="47">
        <v>4000</v>
      </c>
      <c r="F182" s="4">
        <f t="shared" si="2"/>
        <v>7.25031720137756</v>
      </c>
      <c r="G182">
        <v>551.7</v>
      </c>
      <c r="H182" s="17" t="s">
        <v>11</v>
      </c>
      <c r="I182" s="16" t="s">
        <v>99</v>
      </c>
      <c r="J182" t="s">
        <v>188</v>
      </c>
      <c r="K182" s="24" t="s">
        <v>189</v>
      </c>
      <c r="L182" t="s">
        <v>190</v>
      </c>
    </row>
    <row r="183" hidden="1" spans="1:12">
      <c r="A183" s="46">
        <v>46063</v>
      </c>
      <c r="B183" s="16" t="s">
        <v>279</v>
      </c>
      <c r="C183" s="16" t="s">
        <v>169</v>
      </c>
      <c r="D183" s="32" t="s">
        <v>79</v>
      </c>
      <c r="E183" s="47">
        <v>2000</v>
      </c>
      <c r="F183" s="4">
        <f t="shared" si="2"/>
        <v>3.62515860068878</v>
      </c>
      <c r="G183">
        <v>551.7</v>
      </c>
      <c r="H183" s="17" t="s">
        <v>11</v>
      </c>
      <c r="I183" s="16" t="s">
        <v>99</v>
      </c>
      <c r="J183" t="s">
        <v>188</v>
      </c>
      <c r="K183" s="24" t="s">
        <v>189</v>
      </c>
      <c r="L183" t="s">
        <v>190</v>
      </c>
    </row>
    <row r="184" hidden="1" spans="1:12">
      <c r="A184" s="46">
        <v>46063</v>
      </c>
      <c r="B184" s="16" t="s">
        <v>280</v>
      </c>
      <c r="C184" s="16" t="s">
        <v>174</v>
      </c>
      <c r="D184" s="32" t="s">
        <v>79</v>
      </c>
      <c r="E184" s="47">
        <v>13000</v>
      </c>
      <c r="F184" s="4">
        <f t="shared" si="2"/>
        <v>23.5635309044771</v>
      </c>
      <c r="G184">
        <v>551.7</v>
      </c>
      <c r="H184" s="17" t="s">
        <v>11</v>
      </c>
      <c r="I184" s="16" t="s">
        <v>99</v>
      </c>
      <c r="J184" t="s">
        <v>188</v>
      </c>
      <c r="K184" s="24" t="s">
        <v>189</v>
      </c>
      <c r="L184" t="s">
        <v>190</v>
      </c>
    </row>
    <row r="185" hidden="1" spans="1:12">
      <c r="A185" s="46">
        <v>46063</v>
      </c>
      <c r="B185" s="16" t="s">
        <v>281</v>
      </c>
      <c r="C185" s="16" t="s">
        <v>174</v>
      </c>
      <c r="D185" s="32" t="s">
        <v>79</v>
      </c>
      <c r="E185" s="47">
        <v>5000</v>
      </c>
      <c r="F185" s="4">
        <f t="shared" si="2"/>
        <v>9.06289650172195</v>
      </c>
      <c r="G185">
        <v>551.7</v>
      </c>
      <c r="H185" s="17" t="s">
        <v>11</v>
      </c>
      <c r="I185" s="16" t="s">
        <v>99</v>
      </c>
      <c r="J185" t="s">
        <v>188</v>
      </c>
      <c r="K185" s="24" t="s">
        <v>189</v>
      </c>
      <c r="L185" t="s">
        <v>190</v>
      </c>
    </row>
    <row r="186" hidden="1" spans="1:12">
      <c r="A186" s="46">
        <v>46063</v>
      </c>
      <c r="B186" s="16" t="s">
        <v>282</v>
      </c>
      <c r="C186" s="16" t="s">
        <v>169</v>
      </c>
      <c r="D186" s="32" t="s">
        <v>79</v>
      </c>
      <c r="E186" s="47">
        <v>500</v>
      </c>
      <c r="F186" s="4">
        <f t="shared" si="2"/>
        <v>0.906289650172195</v>
      </c>
      <c r="G186">
        <v>551.7</v>
      </c>
      <c r="H186" s="17" t="s">
        <v>11</v>
      </c>
      <c r="I186" s="16" t="s">
        <v>99</v>
      </c>
      <c r="J186" t="s">
        <v>188</v>
      </c>
      <c r="K186" s="24" t="s">
        <v>189</v>
      </c>
      <c r="L186" t="s">
        <v>190</v>
      </c>
    </row>
    <row r="187" hidden="1" spans="1:12">
      <c r="A187" s="46">
        <v>46063</v>
      </c>
      <c r="B187" s="16" t="s">
        <v>283</v>
      </c>
      <c r="C187" s="16" t="s">
        <v>169</v>
      </c>
      <c r="D187" s="32" t="s">
        <v>79</v>
      </c>
      <c r="E187" s="47">
        <v>500</v>
      </c>
      <c r="F187" s="4">
        <f t="shared" si="2"/>
        <v>0.906289650172195</v>
      </c>
      <c r="G187">
        <v>551.7</v>
      </c>
      <c r="H187" s="17" t="s">
        <v>11</v>
      </c>
      <c r="I187" s="16" t="s">
        <v>99</v>
      </c>
      <c r="J187" t="s">
        <v>188</v>
      </c>
      <c r="K187" s="24" t="s">
        <v>189</v>
      </c>
      <c r="L187" t="s">
        <v>190</v>
      </c>
    </row>
    <row r="188" hidden="1" spans="1:12">
      <c r="A188" s="46">
        <v>46063</v>
      </c>
      <c r="B188" s="16" t="s">
        <v>284</v>
      </c>
      <c r="C188" s="16" t="s">
        <v>169</v>
      </c>
      <c r="D188" s="32" t="s">
        <v>79</v>
      </c>
      <c r="E188" s="47">
        <v>500</v>
      </c>
      <c r="F188" s="4">
        <f t="shared" si="2"/>
        <v>0.906289650172195</v>
      </c>
      <c r="G188">
        <v>551.7</v>
      </c>
      <c r="H188" s="17" t="s">
        <v>11</v>
      </c>
      <c r="I188" s="16" t="s">
        <v>99</v>
      </c>
      <c r="J188" t="s">
        <v>188</v>
      </c>
      <c r="K188" s="24" t="s">
        <v>189</v>
      </c>
      <c r="L188" t="s">
        <v>190</v>
      </c>
    </row>
    <row r="189" hidden="1" spans="1:12">
      <c r="A189" s="46">
        <v>46063</v>
      </c>
      <c r="B189" s="16" t="s">
        <v>285</v>
      </c>
      <c r="C189" s="16" t="s">
        <v>169</v>
      </c>
      <c r="D189" s="32" t="s">
        <v>79</v>
      </c>
      <c r="E189" s="47">
        <v>500</v>
      </c>
      <c r="F189" s="4">
        <f t="shared" si="2"/>
        <v>0.906289650172195</v>
      </c>
      <c r="G189">
        <v>551.7</v>
      </c>
      <c r="H189" s="17" t="s">
        <v>11</v>
      </c>
      <c r="I189" s="16" t="s">
        <v>99</v>
      </c>
      <c r="J189" t="s">
        <v>188</v>
      </c>
      <c r="K189" s="24" t="s">
        <v>189</v>
      </c>
      <c r="L189" t="s">
        <v>190</v>
      </c>
    </row>
    <row r="190" hidden="1" spans="1:12">
      <c r="A190" s="26">
        <v>46063</v>
      </c>
      <c r="B190" t="s">
        <v>286</v>
      </c>
      <c r="C190" s="16" t="s">
        <v>169</v>
      </c>
      <c r="D190" s="2" t="s">
        <v>79</v>
      </c>
      <c r="E190">
        <v>8000</v>
      </c>
      <c r="F190" s="4">
        <f t="shared" si="2"/>
        <v>14.5006344027551</v>
      </c>
      <c r="G190">
        <v>551.7</v>
      </c>
      <c r="H190" s="2" t="s">
        <v>17</v>
      </c>
      <c r="I190" s="30" t="s">
        <v>100</v>
      </c>
      <c r="J190" t="s">
        <v>188</v>
      </c>
      <c r="K190" s="24" t="s">
        <v>189</v>
      </c>
      <c r="L190" t="s">
        <v>190</v>
      </c>
    </row>
    <row r="191" hidden="1" spans="1:12">
      <c r="A191" s="26">
        <v>46063</v>
      </c>
      <c r="B191" t="s">
        <v>287</v>
      </c>
      <c r="C191" s="16" t="s">
        <v>169</v>
      </c>
      <c r="D191" s="2" t="s">
        <v>79</v>
      </c>
      <c r="E191">
        <v>10000</v>
      </c>
      <c r="F191" s="4">
        <f t="shared" si="2"/>
        <v>18.1257930034439</v>
      </c>
      <c r="G191">
        <v>551.7</v>
      </c>
      <c r="H191" s="2" t="s">
        <v>17</v>
      </c>
      <c r="I191" s="30" t="s">
        <v>100</v>
      </c>
      <c r="J191" t="s">
        <v>188</v>
      </c>
      <c r="K191" s="24" t="s">
        <v>189</v>
      </c>
      <c r="L191" t="s">
        <v>190</v>
      </c>
    </row>
    <row r="192" hidden="1" spans="1:12">
      <c r="A192" s="26">
        <v>46063</v>
      </c>
      <c r="B192" t="s">
        <v>288</v>
      </c>
      <c r="C192" s="16" t="s">
        <v>169</v>
      </c>
      <c r="D192" s="2" t="s">
        <v>79</v>
      </c>
      <c r="E192">
        <v>1000</v>
      </c>
      <c r="F192" s="4">
        <f t="shared" si="2"/>
        <v>1.81257930034439</v>
      </c>
      <c r="G192">
        <v>551.7</v>
      </c>
      <c r="H192" s="2" t="s">
        <v>17</v>
      </c>
      <c r="I192" s="30" t="s">
        <v>100</v>
      </c>
      <c r="J192" t="s">
        <v>188</v>
      </c>
      <c r="K192" s="24" t="s">
        <v>189</v>
      </c>
      <c r="L192" t="s">
        <v>190</v>
      </c>
    </row>
    <row r="193" hidden="1" spans="1:12">
      <c r="A193" s="26">
        <v>46063</v>
      </c>
      <c r="B193" t="s">
        <v>289</v>
      </c>
      <c r="C193" s="16" t="s">
        <v>169</v>
      </c>
      <c r="D193" s="2" t="s">
        <v>79</v>
      </c>
      <c r="E193">
        <v>300</v>
      </c>
      <c r="F193" s="4">
        <f t="shared" si="2"/>
        <v>0.543773790103317</v>
      </c>
      <c r="G193">
        <v>551.7</v>
      </c>
      <c r="H193" s="2" t="s">
        <v>17</v>
      </c>
      <c r="I193" s="30" t="s">
        <v>100</v>
      </c>
      <c r="J193" t="s">
        <v>188</v>
      </c>
      <c r="K193" s="24" t="s">
        <v>189</v>
      </c>
      <c r="L193" t="s">
        <v>190</v>
      </c>
    </row>
    <row r="194" hidden="1" spans="1:12">
      <c r="A194" s="26">
        <v>46063</v>
      </c>
      <c r="B194" t="s">
        <v>290</v>
      </c>
      <c r="C194" s="16" t="s">
        <v>169</v>
      </c>
      <c r="D194" s="2" t="s">
        <v>79</v>
      </c>
      <c r="E194">
        <v>300</v>
      </c>
      <c r="F194" s="4">
        <f t="shared" ref="F194:F257" si="3">+E194/G194</f>
        <v>0.543773790103317</v>
      </c>
      <c r="G194">
        <v>551.7</v>
      </c>
      <c r="H194" s="2" t="s">
        <v>17</v>
      </c>
      <c r="I194" s="30" t="s">
        <v>100</v>
      </c>
      <c r="J194" t="s">
        <v>188</v>
      </c>
      <c r="K194" s="24" t="s">
        <v>189</v>
      </c>
      <c r="L194" t="s">
        <v>190</v>
      </c>
    </row>
    <row r="195" hidden="1" spans="1:12">
      <c r="A195" s="26">
        <v>46063</v>
      </c>
      <c r="B195" t="s">
        <v>291</v>
      </c>
      <c r="C195" s="16" t="s">
        <v>174</v>
      </c>
      <c r="D195" s="2" t="s">
        <v>79</v>
      </c>
      <c r="E195">
        <v>13000</v>
      </c>
      <c r="F195" s="4">
        <f t="shared" si="3"/>
        <v>23.5635309044771</v>
      </c>
      <c r="G195">
        <v>551.7</v>
      </c>
      <c r="H195" s="2" t="s">
        <v>17</v>
      </c>
      <c r="I195" s="30" t="s">
        <v>100</v>
      </c>
      <c r="J195" t="s">
        <v>188</v>
      </c>
      <c r="K195" s="24" t="s">
        <v>189</v>
      </c>
      <c r="L195" t="s">
        <v>190</v>
      </c>
    </row>
    <row r="196" hidden="1" spans="1:12">
      <c r="A196" s="26">
        <v>46063</v>
      </c>
      <c r="B196" t="s">
        <v>292</v>
      </c>
      <c r="C196" s="16" t="s">
        <v>174</v>
      </c>
      <c r="D196" s="2" t="s">
        <v>79</v>
      </c>
      <c r="E196">
        <v>5000</v>
      </c>
      <c r="F196" s="4">
        <f t="shared" si="3"/>
        <v>9.06289650172195</v>
      </c>
      <c r="G196">
        <v>551.7</v>
      </c>
      <c r="H196" s="2" t="s">
        <v>17</v>
      </c>
      <c r="I196" s="30" t="s">
        <v>100</v>
      </c>
      <c r="J196" t="s">
        <v>188</v>
      </c>
      <c r="K196" s="24" t="s">
        <v>189</v>
      </c>
      <c r="L196" t="s">
        <v>190</v>
      </c>
    </row>
    <row r="197" hidden="1" spans="1:12">
      <c r="A197" s="42">
        <v>46063</v>
      </c>
      <c r="B197" s="16" t="s">
        <v>293</v>
      </c>
      <c r="C197" s="16" t="s">
        <v>174</v>
      </c>
      <c r="D197" s="31" t="s">
        <v>79</v>
      </c>
      <c r="E197" s="41">
        <v>5000</v>
      </c>
      <c r="F197" s="4">
        <f t="shared" si="3"/>
        <v>9.06289650172195</v>
      </c>
      <c r="G197">
        <v>551.7</v>
      </c>
      <c r="H197" s="17" t="s">
        <v>16</v>
      </c>
      <c r="I197" s="16" t="s">
        <v>102</v>
      </c>
      <c r="J197" t="s">
        <v>188</v>
      </c>
      <c r="K197" s="24" t="s">
        <v>189</v>
      </c>
      <c r="L197" t="s">
        <v>190</v>
      </c>
    </row>
    <row r="198" hidden="1" spans="1:12">
      <c r="A198" s="42">
        <v>46063</v>
      </c>
      <c r="B198" s="16" t="s">
        <v>294</v>
      </c>
      <c r="C198" s="16" t="s">
        <v>169</v>
      </c>
      <c r="D198" s="31" t="s">
        <v>79</v>
      </c>
      <c r="E198" s="41">
        <v>5000</v>
      </c>
      <c r="F198" s="4">
        <f t="shared" si="3"/>
        <v>9.06289650172195</v>
      </c>
      <c r="G198">
        <v>551.7</v>
      </c>
      <c r="H198" s="17" t="s">
        <v>16</v>
      </c>
      <c r="I198" s="16" t="s">
        <v>102</v>
      </c>
      <c r="J198" t="s">
        <v>188</v>
      </c>
      <c r="K198" s="24" t="s">
        <v>189</v>
      </c>
      <c r="L198" t="s">
        <v>190</v>
      </c>
    </row>
    <row r="199" hidden="1" spans="1:12">
      <c r="A199" s="42">
        <v>46063</v>
      </c>
      <c r="B199" s="16" t="s">
        <v>295</v>
      </c>
      <c r="C199" s="16" t="s">
        <v>167</v>
      </c>
      <c r="D199" s="31" t="s">
        <v>79</v>
      </c>
      <c r="E199" s="41">
        <v>4000</v>
      </c>
      <c r="F199" s="4">
        <f t="shared" si="3"/>
        <v>7.25031720137756</v>
      </c>
      <c r="G199">
        <v>551.7</v>
      </c>
      <c r="H199" s="17" t="s">
        <v>16</v>
      </c>
      <c r="I199" s="16" t="s">
        <v>102</v>
      </c>
      <c r="J199" t="s">
        <v>188</v>
      </c>
      <c r="K199" s="24" t="s">
        <v>189</v>
      </c>
      <c r="L199" t="s">
        <v>190</v>
      </c>
    </row>
    <row r="200" hidden="1" spans="1:12">
      <c r="A200" s="42">
        <v>46063</v>
      </c>
      <c r="B200" s="16" t="s">
        <v>296</v>
      </c>
      <c r="C200" s="16" t="s">
        <v>174</v>
      </c>
      <c r="D200" s="31" t="s">
        <v>79</v>
      </c>
      <c r="E200" s="41">
        <v>13000</v>
      </c>
      <c r="F200" s="4">
        <f t="shared" si="3"/>
        <v>23.5635309044771</v>
      </c>
      <c r="G200">
        <v>551.7</v>
      </c>
      <c r="H200" s="17" t="s">
        <v>16</v>
      </c>
      <c r="I200" s="16" t="s">
        <v>102</v>
      </c>
      <c r="J200" t="s">
        <v>188</v>
      </c>
      <c r="K200" s="24" t="s">
        <v>189</v>
      </c>
      <c r="L200" t="s">
        <v>190</v>
      </c>
    </row>
    <row r="201" hidden="1" spans="1:12">
      <c r="A201" s="42">
        <v>46063</v>
      </c>
      <c r="B201" s="16" t="s">
        <v>297</v>
      </c>
      <c r="C201" s="16" t="s">
        <v>169</v>
      </c>
      <c r="D201" s="31" t="s">
        <v>79</v>
      </c>
      <c r="E201" s="41">
        <v>1000</v>
      </c>
      <c r="F201" s="4">
        <f t="shared" si="3"/>
        <v>1.81257930034439</v>
      </c>
      <c r="G201">
        <v>551.7</v>
      </c>
      <c r="H201" s="17" t="s">
        <v>16</v>
      </c>
      <c r="I201" s="16" t="s">
        <v>102</v>
      </c>
      <c r="J201" t="s">
        <v>188</v>
      </c>
      <c r="K201" s="24" t="s">
        <v>189</v>
      </c>
      <c r="L201" t="s">
        <v>190</v>
      </c>
    </row>
    <row r="202" hidden="1" spans="1:12">
      <c r="A202" s="42">
        <v>46063</v>
      </c>
      <c r="B202" s="16" t="s">
        <v>298</v>
      </c>
      <c r="C202" s="16" t="s">
        <v>169</v>
      </c>
      <c r="D202" s="31" t="s">
        <v>79</v>
      </c>
      <c r="E202" s="41">
        <v>500</v>
      </c>
      <c r="F202" s="4">
        <f t="shared" si="3"/>
        <v>0.906289650172195</v>
      </c>
      <c r="G202">
        <v>551.7</v>
      </c>
      <c r="H202" s="17" t="s">
        <v>16</v>
      </c>
      <c r="I202" s="16" t="s">
        <v>102</v>
      </c>
      <c r="J202" t="s">
        <v>188</v>
      </c>
      <c r="K202" s="24" t="s">
        <v>189</v>
      </c>
      <c r="L202" t="s">
        <v>190</v>
      </c>
    </row>
    <row r="203" hidden="1" spans="1:12">
      <c r="A203" s="42">
        <v>46063</v>
      </c>
      <c r="B203" s="16" t="s">
        <v>299</v>
      </c>
      <c r="C203" s="16" t="s">
        <v>169</v>
      </c>
      <c r="D203" s="31" t="s">
        <v>79</v>
      </c>
      <c r="E203" s="41">
        <v>500</v>
      </c>
      <c r="F203" s="4">
        <f t="shared" si="3"/>
        <v>0.906289650172195</v>
      </c>
      <c r="G203">
        <v>551.7</v>
      </c>
      <c r="H203" s="17" t="s">
        <v>16</v>
      </c>
      <c r="I203" s="16" t="s">
        <v>102</v>
      </c>
      <c r="J203" t="s">
        <v>188</v>
      </c>
      <c r="K203" s="24" t="s">
        <v>189</v>
      </c>
      <c r="L203" t="s">
        <v>190</v>
      </c>
    </row>
    <row r="204" hidden="1" spans="1:12">
      <c r="A204" s="42">
        <v>46063</v>
      </c>
      <c r="B204" s="16" t="s">
        <v>300</v>
      </c>
      <c r="C204" s="16" t="s">
        <v>169</v>
      </c>
      <c r="D204" s="31" t="s">
        <v>79</v>
      </c>
      <c r="E204" s="41">
        <v>500</v>
      </c>
      <c r="F204" s="4">
        <f t="shared" si="3"/>
        <v>0.906289650172195</v>
      </c>
      <c r="G204">
        <v>551.7</v>
      </c>
      <c r="H204" s="17" t="s">
        <v>16</v>
      </c>
      <c r="I204" s="16" t="s">
        <v>102</v>
      </c>
      <c r="J204" t="s">
        <v>188</v>
      </c>
      <c r="K204" s="24" t="s">
        <v>189</v>
      </c>
      <c r="L204" t="s">
        <v>190</v>
      </c>
    </row>
    <row r="205" hidden="1" spans="1:12">
      <c r="A205" s="43">
        <v>46063</v>
      </c>
      <c r="B205" s="44" t="s">
        <v>301</v>
      </c>
      <c r="C205" s="16" t="s">
        <v>169</v>
      </c>
      <c r="D205" s="45" t="s">
        <v>79</v>
      </c>
      <c r="E205" s="44">
        <v>6000</v>
      </c>
      <c r="F205" s="4">
        <f t="shared" si="3"/>
        <v>10.8754758020663</v>
      </c>
      <c r="G205">
        <v>551.7</v>
      </c>
      <c r="H205" s="36" t="s">
        <v>15</v>
      </c>
      <c r="I205" t="s">
        <v>101</v>
      </c>
      <c r="J205" t="s">
        <v>188</v>
      </c>
      <c r="K205" s="24" t="s">
        <v>189</v>
      </c>
      <c r="L205" t="s">
        <v>190</v>
      </c>
    </row>
    <row r="206" hidden="1" spans="1:12">
      <c r="A206" s="43">
        <v>46063</v>
      </c>
      <c r="B206" s="44" t="s">
        <v>302</v>
      </c>
      <c r="C206" s="16" t="s">
        <v>174</v>
      </c>
      <c r="D206" s="45" t="s">
        <v>79</v>
      </c>
      <c r="E206" s="44">
        <v>5000</v>
      </c>
      <c r="F206" s="4">
        <f t="shared" si="3"/>
        <v>9.06289650172195</v>
      </c>
      <c r="G206">
        <v>551.7</v>
      </c>
      <c r="H206" s="2" t="s">
        <v>15</v>
      </c>
      <c r="I206" t="s">
        <v>101</v>
      </c>
      <c r="J206" t="s">
        <v>188</v>
      </c>
      <c r="K206" s="24" t="s">
        <v>189</v>
      </c>
      <c r="L206" t="s">
        <v>190</v>
      </c>
    </row>
    <row r="207" hidden="1" spans="1:12">
      <c r="A207" s="43">
        <v>46063</v>
      </c>
      <c r="B207" s="44" t="s">
        <v>303</v>
      </c>
      <c r="C207" s="44" t="s">
        <v>167</v>
      </c>
      <c r="D207" s="45" t="s">
        <v>79</v>
      </c>
      <c r="E207" s="44">
        <v>7000</v>
      </c>
      <c r="F207" s="4">
        <f t="shared" si="3"/>
        <v>12.6880551024107</v>
      </c>
      <c r="G207">
        <v>551.7</v>
      </c>
      <c r="H207" s="36" t="s">
        <v>15</v>
      </c>
      <c r="I207" t="s">
        <v>101</v>
      </c>
      <c r="J207" t="s">
        <v>188</v>
      </c>
      <c r="K207" s="24" t="s">
        <v>189</v>
      </c>
      <c r="L207" t="s">
        <v>190</v>
      </c>
    </row>
    <row r="208" hidden="1" spans="1:12">
      <c r="A208" s="43">
        <v>46063</v>
      </c>
      <c r="B208" s="44" t="s">
        <v>304</v>
      </c>
      <c r="C208" s="16" t="s">
        <v>174</v>
      </c>
      <c r="D208" s="45" t="s">
        <v>79</v>
      </c>
      <c r="E208" s="44">
        <v>13000</v>
      </c>
      <c r="F208" s="4">
        <f t="shared" si="3"/>
        <v>23.5635309044771</v>
      </c>
      <c r="G208">
        <v>551.7</v>
      </c>
      <c r="H208" s="2" t="s">
        <v>15</v>
      </c>
      <c r="I208" t="s">
        <v>101</v>
      </c>
      <c r="J208" t="s">
        <v>188</v>
      </c>
      <c r="K208" s="24" t="s">
        <v>189</v>
      </c>
      <c r="L208" t="s">
        <v>190</v>
      </c>
    </row>
    <row r="209" hidden="1" spans="1:12">
      <c r="A209" s="43">
        <v>46063</v>
      </c>
      <c r="B209" s="44" t="s">
        <v>305</v>
      </c>
      <c r="C209" s="16" t="s">
        <v>169</v>
      </c>
      <c r="D209" s="45" t="s">
        <v>79</v>
      </c>
      <c r="E209" s="44">
        <v>2000</v>
      </c>
      <c r="F209" s="4">
        <f t="shared" si="3"/>
        <v>3.62515860068878</v>
      </c>
      <c r="G209">
        <v>551.7</v>
      </c>
      <c r="H209" s="36" t="s">
        <v>15</v>
      </c>
      <c r="I209" t="s">
        <v>101</v>
      </c>
      <c r="J209" t="s">
        <v>188</v>
      </c>
      <c r="K209" s="24" t="s">
        <v>189</v>
      </c>
      <c r="L209" t="s">
        <v>190</v>
      </c>
    </row>
    <row r="210" hidden="1" spans="1:12">
      <c r="A210" s="43">
        <v>46063</v>
      </c>
      <c r="B210" s="44" t="s">
        <v>306</v>
      </c>
      <c r="C210" s="44" t="s">
        <v>175</v>
      </c>
      <c r="D210" s="45" t="s">
        <v>79</v>
      </c>
      <c r="E210" s="44">
        <v>3000</v>
      </c>
      <c r="F210" s="4">
        <f t="shared" si="3"/>
        <v>5.43773790103317</v>
      </c>
      <c r="G210">
        <v>551.7</v>
      </c>
      <c r="H210" s="2" t="s">
        <v>15</v>
      </c>
      <c r="I210" t="s">
        <v>101</v>
      </c>
      <c r="J210" t="s">
        <v>188</v>
      </c>
      <c r="K210" s="24" t="s">
        <v>189</v>
      </c>
      <c r="L210" t="s">
        <v>190</v>
      </c>
    </row>
    <row r="211" hidden="1" spans="1:12">
      <c r="A211" s="46">
        <v>46064</v>
      </c>
      <c r="B211" s="16" t="s">
        <v>307</v>
      </c>
      <c r="C211" s="16" t="s">
        <v>169</v>
      </c>
      <c r="D211" s="32" t="s">
        <v>79</v>
      </c>
      <c r="E211" s="47">
        <v>500</v>
      </c>
      <c r="F211" s="4">
        <f t="shared" si="3"/>
        <v>0.906289650172195</v>
      </c>
      <c r="G211">
        <v>551.7</v>
      </c>
      <c r="H211" s="17" t="s">
        <v>11</v>
      </c>
      <c r="I211" s="16" t="s">
        <v>99</v>
      </c>
      <c r="J211" t="s">
        <v>188</v>
      </c>
      <c r="K211" s="24" t="s">
        <v>189</v>
      </c>
      <c r="L211" t="s">
        <v>190</v>
      </c>
    </row>
    <row r="212" hidden="1" spans="1:12">
      <c r="A212" s="46">
        <v>46064</v>
      </c>
      <c r="B212" s="16" t="s">
        <v>308</v>
      </c>
      <c r="C212" s="16" t="s">
        <v>169</v>
      </c>
      <c r="D212" s="32" t="s">
        <v>79</v>
      </c>
      <c r="E212" s="47">
        <v>4000</v>
      </c>
      <c r="F212" s="4">
        <f t="shared" si="3"/>
        <v>7.25031720137756</v>
      </c>
      <c r="G212">
        <v>551.7</v>
      </c>
      <c r="H212" s="17" t="s">
        <v>11</v>
      </c>
      <c r="I212" s="16" t="s">
        <v>99</v>
      </c>
      <c r="J212" t="s">
        <v>188</v>
      </c>
      <c r="K212" s="24" t="s">
        <v>189</v>
      </c>
      <c r="L212" t="s">
        <v>190</v>
      </c>
    </row>
    <row r="213" hidden="1" spans="1:12">
      <c r="A213" s="46">
        <v>46064</v>
      </c>
      <c r="B213" s="16" t="s">
        <v>309</v>
      </c>
      <c r="C213" s="16" t="s">
        <v>169</v>
      </c>
      <c r="D213" s="32" t="s">
        <v>79</v>
      </c>
      <c r="E213" s="47">
        <v>3000</v>
      </c>
      <c r="F213" s="4">
        <f t="shared" si="3"/>
        <v>5.43773790103317</v>
      </c>
      <c r="G213">
        <v>551.7</v>
      </c>
      <c r="H213" s="17" t="s">
        <v>11</v>
      </c>
      <c r="I213" s="16" t="s">
        <v>99</v>
      </c>
      <c r="J213" t="s">
        <v>188</v>
      </c>
      <c r="K213" s="24" t="s">
        <v>189</v>
      </c>
      <c r="L213" t="s">
        <v>190</v>
      </c>
    </row>
    <row r="214" hidden="1" spans="1:12">
      <c r="A214" s="46">
        <v>46064</v>
      </c>
      <c r="B214" s="16" t="s">
        <v>310</v>
      </c>
      <c r="C214" s="16" t="s">
        <v>169</v>
      </c>
      <c r="D214" s="32" t="s">
        <v>79</v>
      </c>
      <c r="E214" s="47">
        <v>3000</v>
      </c>
      <c r="F214" s="4">
        <f t="shared" si="3"/>
        <v>5.43773790103317</v>
      </c>
      <c r="G214">
        <v>551.7</v>
      </c>
      <c r="H214" s="17" t="s">
        <v>11</v>
      </c>
      <c r="I214" s="16" t="s">
        <v>99</v>
      </c>
      <c r="J214" t="s">
        <v>188</v>
      </c>
      <c r="K214" s="24" t="s">
        <v>189</v>
      </c>
      <c r="L214" t="s">
        <v>190</v>
      </c>
    </row>
    <row r="215" hidden="1" spans="1:12">
      <c r="A215" s="46">
        <v>46064</v>
      </c>
      <c r="B215" s="16" t="s">
        <v>311</v>
      </c>
      <c r="C215" s="16" t="s">
        <v>175</v>
      </c>
      <c r="D215" s="32" t="s">
        <v>79</v>
      </c>
      <c r="E215" s="47">
        <v>5000</v>
      </c>
      <c r="F215" s="4">
        <f t="shared" si="3"/>
        <v>9.06289650172195</v>
      </c>
      <c r="G215">
        <v>551.7</v>
      </c>
      <c r="H215" s="17" t="s">
        <v>11</v>
      </c>
      <c r="I215" s="16" t="s">
        <v>99</v>
      </c>
      <c r="J215" t="s">
        <v>188</v>
      </c>
      <c r="K215" s="24" t="s">
        <v>189</v>
      </c>
      <c r="L215" t="s">
        <v>190</v>
      </c>
    </row>
    <row r="216" hidden="1" spans="1:12">
      <c r="A216" s="46">
        <v>46064</v>
      </c>
      <c r="B216" s="16" t="s">
        <v>312</v>
      </c>
      <c r="C216" s="16" t="s">
        <v>169</v>
      </c>
      <c r="D216" s="32" t="s">
        <v>79</v>
      </c>
      <c r="E216" s="47">
        <v>10000</v>
      </c>
      <c r="F216" s="4">
        <f t="shared" si="3"/>
        <v>18.1257930034439</v>
      </c>
      <c r="G216">
        <v>551.7</v>
      </c>
      <c r="H216" s="17" t="s">
        <v>11</v>
      </c>
      <c r="I216" s="16" t="s">
        <v>99</v>
      </c>
      <c r="J216" t="s">
        <v>188</v>
      </c>
      <c r="K216" s="24" t="s">
        <v>189</v>
      </c>
      <c r="L216" t="s">
        <v>190</v>
      </c>
    </row>
    <row r="217" hidden="1" spans="1:12">
      <c r="A217" s="46">
        <v>46064</v>
      </c>
      <c r="B217" s="16" t="s">
        <v>313</v>
      </c>
      <c r="C217" s="16" t="s">
        <v>169</v>
      </c>
      <c r="D217" s="32" t="s">
        <v>79</v>
      </c>
      <c r="E217" s="47">
        <v>2000</v>
      </c>
      <c r="F217" s="4">
        <f t="shared" si="3"/>
        <v>3.62515860068878</v>
      </c>
      <c r="G217">
        <v>551.7</v>
      </c>
      <c r="H217" s="17" t="s">
        <v>11</v>
      </c>
      <c r="I217" s="16" t="s">
        <v>99</v>
      </c>
      <c r="J217" t="s">
        <v>188</v>
      </c>
      <c r="K217" s="24" t="s">
        <v>189</v>
      </c>
      <c r="L217" t="s">
        <v>190</v>
      </c>
    </row>
    <row r="218" hidden="1" spans="1:12">
      <c r="A218" s="46">
        <v>46064</v>
      </c>
      <c r="B218" s="16" t="s">
        <v>279</v>
      </c>
      <c r="C218" s="16" t="s">
        <v>169</v>
      </c>
      <c r="D218" s="32" t="s">
        <v>79</v>
      </c>
      <c r="E218" s="47">
        <v>1000</v>
      </c>
      <c r="F218" s="4">
        <f t="shared" si="3"/>
        <v>1.81257930034439</v>
      </c>
      <c r="G218">
        <v>551.7</v>
      </c>
      <c r="H218" s="17" t="s">
        <v>11</v>
      </c>
      <c r="I218" s="16" t="s">
        <v>99</v>
      </c>
      <c r="J218" t="s">
        <v>188</v>
      </c>
      <c r="K218" s="24" t="s">
        <v>189</v>
      </c>
      <c r="L218" t="s">
        <v>190</v>
      </c>
    </row>
    <row r="219" hidden="1" spans="1:12">
      <c r="A219" s="46">
        <v>46064</v>
      </c>
      <c r="B219" s="16" t="s">
        <v>314</v>
      </c>
      <c r="C219" s="16" t="s">
        <v>174</v>
      </c>
      <c r="D219" s="32" t="s">
        <v>79</v>
      </c>
      <c r="E219" s="47">
        <v>13000</v>
      </c>
      <c r="F219" s="4">
        <f t="shared" si="3"/>
        <v>23.5635309044771</v>
      </c>
      <c r="G219">
        <v>551.7</v>
      </c>
      <c r="H219" s="17" t="s">
        <v>11</v>
      </c>
      <c r="I219" s="16" t="s">
        <v>99</v>
      </c>
      <c r="J219" t="s">
        <v>188</v>
      </c>
      <c r="K219" s="24" t="s">
        <v>189</v>
      </c>
      <c r="L219" t="s">
        <v>190</v>
      </c>
    </row>
    <row r="220" hidden="1" spans="1:12">
      <c r="A220" s="46">
        <v>46064</v>
      </c>
      <c r="B220" s="16" t="s">
        <v>281</v>
      </c>
      <c r="C220" s="16" t="s">
        <v>174</v>
      </c>
      <c r="D220" s="32" t="s">
        <v>79</v>
      </c>
      <c r="E220" s="47">
        <v>5000</v>
      </c>
      <c r="F220" s="4">
        <f t="shared" si="3"/>
        <v>9.06289650172195</v>
      </c>
      <c r="G220">
        <v>551.7</v>
      </c>
      <c r="H220" s="17" t="s">
        <v>11</v>
      </c>
      <c r="I220" s="16" t="s">
        <v>99</v>
      </c>
      <c r="J220" t="s">
        <v>188</v>
      </c>
      <c r="K220" s="24" t="s">
        <v>189</v>
      </c>
      <c r="L220" t="s">
        <v>190</v>
      </c>
    </row>
    <row r="221" hidden="1" spans="1:12">
      <c r="A221" s="46">
        <v>46064</v>
      </c>
      <c r="B221" s="16" t="s">
        <v>284</v>
      </c>
      <c r="C221" s="16" t="s">
        <v>169</v>
      </c>
      <c r="D221" s="32" t="s">
        <v>79</v>
      </c>
      <c r="E221" s="47">
        <v>500</v>
      </c>
      <c r="F221" s="4">
        <f t="shared" si="3"/>
        <v>0.906289650172195</v>
      </c>
      <c r="G221">
        <v>551.7</v>
      </c>
      <c r="H221" s="17" t="s">
        <v>11</v>
      </c>
      <c r="I221" s="16" t="s">
        <v>99</v>
      </c>
      <c r="J221" t="s">
        <v>188</v>
      </c>
      <c r="K221" s="24" t="s">
        <v>189</v>
      </c>
      <c r="L221" t="s">
        <v>190</v>
      </c>
    </row>
    <row r="222" hidden="1" spans="1:12">
      <c r="A222" s="46">
        <v>46064</v>
      </c>
      <c r="B222" s="16" t="s">
        <v>285</v>
      </c>
      <c r="C222" s="16" t="s">
        <v>169</v>
      </c>
      <c r="D222" s="32" t="s">
        <v>79</v>
      </c>
      <c r="E222" s="47">
        <v>500</v>
      </c>
      <c r="F222" s="4">
        <f t="shared" si="3"/>
        <v>0.906289650172195</v>
      </c>
      <c r="G222">
        <v>551.7</v>
      </c>
      <c r="H222" s="17" t="s">
        <v>11</v>
      </c>
      <c r="I222" s="16" t="s">
        <v>99</v>
      </c>
      <c r="J222" t="s">
        <v>188</v>
      </c>
      <c r="K222" s="24" t="s">
        <v>189</v>
      </c>
      <c r="L222" t="s">
        <v>190</v>
      </c>
    </row>
    <row r="223" hidden="1" spans="1:12">
      <c r="A223" s="26">
        <v>46064</v>
      </c>
      <c r="B223" t="s">
        <v>315</v>
      </c>
      <c r="C223" s="16" t="s">
        <v>169</v>
      </c>
      <c r="D223" s="2" t="s">
        <v>79</v>
      </c>
      <c r="E223">
        <v>300</v>
      </c>
      <c r="F223" s="4">
        <f t="shared" si="3"/>
        <v>0.543773790103317</v>
      </c>
      <c r="G223">
        <v>551.7</v>
      </c>
      <c r="H223" s="2" t="s">
        <v>17</v>
      </c>
      <c r="I223" s="30" t="s">
        <v>100</v>
      </c>
      <c r="J223" t="s">
        <v>188</v>
      </c>
      <c r="K223" s="24" t="s">
        <v>189</v>
      </c>
      <c r="L223" t="s">
        <v>190</v>
      </c>
    </row>
    <row r="224" hidden="1" spans="1:12">
      <c r="A224" s="26">
        <v>46064</v>
      </c>
      <c r="B224" t="s">
        <v>316</v>
      </c>
      <c r="C224" s="16" t="s">
        <v>169</v>
      </c>
      <c r="D224" s="2" t="s">
        <v>79</v>
      </c>
      <c r="E224">
        <v>300</v>
      </c>
      <c r="F224" s="4">
        <f t="shared" si="3"/>
        <v>0.543773790103317</v>
      </c>
      <c r="G224">
        <v>551.7</v>
      </c>
      <c r="H224" s="2" t="s">
        <v>17</v>
      </c>
      <c r="I224" s="30" t="s">
        <v>100</v>
      </c>
      <c r="J224" t="s">
        <v>188</v>
      </c>
      <c r="K224" s="24" t="s">
        <v>189</v>
      </c>
      <c r="L224" t="s">
        <v>190</v>
      </c>
    </row>
    <row r="225" hidden="1" spans="1:12">
      <c r="A225" s="26">
        <v>46064</v>
      </c>
      <c r="B225" t="s">
        <v>315</v>
      </c>
      <c r="C225" s="16" t="s">
        <v>169</v>
      </c>
      <c r="D225" s="2" t="s">
        <v>79</v>
      </c>
      <c r="E225">
        <v>300</v>
      </c>
      <c r="F225" s="4">
        <f t="shared" si="3"/>
        <v>0.543773790103317</v>
      </c>
      <c r="G225">
        <v>551.7</v>
      </c>
      <c r="H225" s="2" t="s">
        <v>17</v>
      </c>
      <c r="I225" s="30" t="s">
        <v>100</v>
      </c>
      <c r="J225" t="s">
        <v>188</v>
      </c>
      <c r="K225" s="24" t="s">
        <v>189</v>
      </c>
      <c r="L225" t="s">
        <v>190</v>
      </c>
    </row>
    <row r="226" hidden="1" spans="1:12">
      <c r="A226" s="26">
        <v>46064</v>
      </c>
      <c r="B226" t="s">
        <v>316</v>
      </c>
      <c r="C226" s="16" t="s">
        <v>169</v>
      </c>
      <c r="D226" s="2" t="s">
        <v>79</v>
      </c>
      <c r="E226">
        <v>300</v>
      </c>
      <c r="F226" s="4">
        <f t="shared" si="3"/>
        <v>0.543773790103317</v>
      </c>
      <c r="G226">
        <v>551.7</v>
      </c>
      <c r="H226" s="2" t="s">
        <v>17</v>
      </c>
      <c r="I226" s="30" t="s">
        <v>100</v>
      </c>
      <c r="J226" t="s">
        <v>188</v>
      </c>
      <c r="K226" s="24" t="s">
        <v>189</v>
      </c>
      <c r="L226" t="s">
        <v>190</v>
      </c>
    </row>
    <row r="227" hidden="1" spans="1:12">
      <c r="A227" s="26">
        <v>46064</v>
      </c>
      <c r="B227" t="s">
        <v>289</v>
      </c>
      <c r="C227" s="16" t="s">
        <v>169</v>
      </c>
      <c r="D227" s="2" t="s">
        <v>79</v>
      </c>
      <c r="E227">
        <v>500</v>
      </c>
      <c r="F227" s="4">
        <f t="shared" si="3"/>
        <v>0.906289650172195</v>
      </c>
      <c r="G227">
        <v>551.7</v>
      </c>
      <c r="H227" s="2" t="s">
        <v>17</v>
      </c>
      <c r="I227" s="30" t="s">
        <v>100</v>
      </c>
      <c r="J227" t="s">
        <v>188</v>
      </c>
      <c r="K227" s="24" t="s">
        <v>189</v>
      </c>
      <c r="L227" t="s">
        <v>190</v>
      </c>
    </row>
    <row r="228" hidden="1" spans="1:12">
      <c r="A228" s="26">
        <v>46064</v>
      </c>
      <c r="B228" t="s">
        <v>290</v>
      </c>
      <c r="C228" s="16" t="s">
        <v>169</v>
      </c>
      <c r="D228" s="2" t="s">
        <v>79</v>
      </c>
      <c r="E228">
        <v>500</v>
      </c>
      <c r="F228" s="4">
        <f t="shared" si="3"/>
        <v>0.906289650172195</v>
      </c>
      <c r="G228">
        <v>551.7</v>
      </c>
      <c r="H228" s="2" t="s">
        <v>17</v>
      </c>
      <c r="I228" s="30" t="s">
        <v>100</v>
      </c>
      <c r="J228" t="s">
        <v>188</v>
      </c>
      <c r="K228" s="24" t="s">
        <v>189</v>
      </c>
      <c r="L228" t="s">
        <v>190</v>
      </c>
    </row>
    <row r="229" hidden="1" spans="1:12">
      <c r="A229" s="26">
        <v>46064</v>
      </c>
      <c r="B229" t="s">
        <v>291</v>
      </c>
      <c r="C229" s="16" t="s">
        <v>174</v>
      </c>
      <c r="D229" s="2" t="s">
        <v>79</v>
      </c>
      <c r="E229">
        <v>13000</v>
      </c>
      <c r="F229" s="4">
        <f t="shared" si="3"/>
        <v>23.5635309044771</v>
      </c>
      <c r="G229">
        <v>551.7</v>
      </c>
      <c r="H229" s="2" t="s">
        <v>17</v>
      </c>
      <c r="I229" s="30" t="s">
        <v>100</v>
      </c>
      <c r="J229" t="s">
        <v>188</v>
      </c>
      <c r="K229" s="24" t="s">
        <v>189</v>
      </c>
      <c r="L229" t="s">
        <v>190</v>
      </c>
    </row>
    <row r="230" hidden="1" spans="1:12">
      <c r="A230" s="26">
        <v>46064</v>
      </c>
      <c r="B230" t="s">
        <v>317</v>
      </c>
      <c r="C230" s="16" t="s">
        <v>174</v>
      </c>
      <c r="D230" s="2" t="s">
        <v>79</v>
      </c>
      <c r="E230">
        <v>5000</v>
      </c>
      <c r="F230" s="4">
        <f t="shared" si="3"/>
        <v>9.06289650172195</v>
      </c>
      <c r="G230">
        <v>551.7</v>
      </c>
      <c r="H230" s="2" t="s">
        <v>17</v>
      </c>
      <c r="I230" s="30" t="s">
        <v>100</v>
      </c>
      <c r="J230" t="s">
        <v>188</v>
      </c>
      <c r="K230" s="24" t="s">
        <v>189</v>
      </c>
      <c r="L230" t="s">
        <v>190</v>
      </c>
    </row>
    <row r="231" hidden="1" spans="1:12">
      <c r="A231" s="26">
        <v>46064</v>
      </c>
      <c r="B231" t="s">
        <v>318</v>
      </c>
      <c r="C231" t="s">
        <v>175</v>
      </c>
      <c r="D231" s="2" t="s">
        <v>79</v>
      </c>
      <c r="E231">
        <v>5000</v>
      </c>
      <c r="F231" s="4">
        <f t="shared" si="3"/>
        <v>9.06289650172195</v>
      </c>
      <c r="G231">
        <v>551.7</v>
      </c>
      <c r="H231" s="2" t="s">
        <v>17</v>
      </c>
      <c r="I231" s="30" t="s">
        <v>100</v>
      </c>
      <c r="J231" t="s">
        <v>188</v>
      </c>
      <c r="K231" s="24" t="s">
        <v>189</v>
      </c>
      <c r="L231" t="s">
        <v>190</v>
      </c>
    </row>
    <row r="232" hidden="1" spans="1:12">
      <c r="A232" s="26">
        <v>46064</v>
      </c>
      <c r="B232" t="s">
        <v>319</v>
      </c>
      <c r="C232" s="16" t="s">
        <v>169</v>
      </c>
      <c r="D232" s="2" t="s">
        <v>79</v>
      </c>
      <c r="E232">
        <v>3500</v>
      </c>
      <c r="F232" s="4">
        <f t="shared" si="3"/>
        <v>6.34402755120536</v>
      </c>
      <c r="G232">
        <v>551.7</v>
      </c>
      <c r="H232" s="2" t="s">
        <v>17</v>
      </c>
      <c r="I232" s="30" t="s">
        <v>100</v>
      </c>
      <c r="J232" t="s">
        <v>188</v>
      </c>
      <c r="K232" s="24" t="s">
        <v>189</v>
      </c>
      <c r="L232" t="s">
        <v>190</v>
      </c>
    </row>
    <row r="233" hidden="1" spans="1:12">
      <c r="A233" s="42">
        <v>46064</v>
      </c>
      <c r="B233" s="16" t="s">
        <v>320</v>
      </c>
      <c r="C233" s="16" t="s">
        <v>174</v>
      </c>
      <c r="D233" s="31" t="s">
        <v>79</v>
      </c>
      <c r="E233" s="41">
        <v>5000</v>
      </c>
      <c r="F233" s="4">
        <f t="shared" si="3"/>
        <v>9.06289650172195</v>
      </c>
      <c r="G233">
        <v>551.7</v>
      </c>
      <c r="H233" s="17" t="s">
        <v>16</v>
      </c>
      <c r="I233" s="16" t="s">
        <v>102</v>
      </c>
      <c r="J233" t="s">
        <v>188</v>
      </c>
      <c r="K233" s="24" t="s">
        <v>189</v>
      </c>
      <c r="L233" t="s">
        <v>190</v>
      </c>
    </row>
    <row r="234" hidden="1" spans="1:12">
      <c r="A234" s="42">
        <v>46064</v>
      </c>
      <c r="B234" s="16" t="s">
        <v>321</v>
      </c>
      <c r="C234" s="16" t="s">
        <v>169</v>
      </c>
      <c r="D234" s="31" t="s">
        <v>79</v>
      </c>
      <c r="E234" s="41">
        <v>500</v>
      </c>
      <c r="F234" s="4">
        <f t="shared" si="3"/>
        <v>0.906289650172195</v>
      </c>
      <c r="G234">
        <v>551.7</v>
      </c>
      <c r="H234" s="17" t="s">
        <v>16</v>
      </c>
      <c r="I234" s="16" t="s">
        <v>102</v>
      </c>
      <c r="J234" t="s">
        <v>188</v>
      </c>
      <c r="K234" s="24" t="s">
        <v>189</v>
      </c>
      <c r="L234" t="s">
        <v>190</v>
      </c>
    </row>
    <row r="235" hidden="1" spans="1:12">
      <c r="A235" s="42">
        <v>46064</v>
      </c>
      <c r="B235" s="16" t="s">
        <v>322</v>
      </c>
      <c r="C235" s="16" t="s">
        <v>174</v>
      </c>
      <c r="D235" s="31" t="s">
        <v>79</v>
      </c>
      <c r="E235" s="41">
        <v>13000</v>
      </c>
      <c r="F235" s="4">
        <f t="shared" si="3"/>
        <v>23.5635309044771</v>
      </c>
      <c r="G235">
        <v>551.7</v>
      </c>
      <c r="H235" s="17" t="s">
        <v>16</v>
      </c>
      <c r="I235" s="16" t="s">
        <v>102</v>
      </c>
      <c r="J235" t="s">
        <v>188</v>
      </c>
      <c r="K235" s="24" t="s">
        <v>189</v>
      </c>
      <c r="L235" t="s">
        <v>190</v>
      </c>
    </row>
    <row r="236" hidden="1" spans="1:12">
      <c r="A236" s="42">
        <v>46064</v>
      </c>
      <c r="B236" s="16" t="s">
        <v>323</v>
      </c>
      <c r="C236" s="16" t="s">
        <v>169</v>
      </c>
      <c r="D236" s="31" t="s">
        <v>79</v>
      </c>
      <c r="E236" s="41">
        <v>2000</v>
      </c>
      <c r="F236" s="4">
        <f t="shared" si="3"/>
        <v>3.62515860068878</v>
      </c>
      <c r="G236">
        <v>551.7</v>
      </c>
      <c r="H236" s="17" t="s">
        <v>16</v>
      </c>
      <c r="I236" s="16" t="s">
        <v>102</v>
      </c>
      <c r="J236" t="s">
        <v>188</v>
      </c>
      <c r="K236" s="24" t="s">
        <v>189</v>
      </c>
      <c r="L236" t="s">
        <v>190</v>
      </c>
    </row>
    <row r="237" hidden="1" spans="1:12">
      <c r="A237" s="42">
        <v>46064</v>
      </c>
      <c r="B237" s="16" t="s">
        <v>324</v>
      </c>
      <c r="C237" s="16" t="s">
        <v>169</v>
      </c>
      <c r="D237" s="31" t="s">
        <v>79</v>
      </c>
      <c r="E237" s="41">
        <v>500</v>
      </c>
      <c r="F237" s="4">
        <f t="shared" si="3"/>
        <v>0.906289650172195</v>
      </c>
      <c r="G237">
        <v>551.7</v>
      </c>
      <c r="H237" s="17" t="s">
        <v>16</v>
      </c>
      <c r="I237" s="16" t="s">
        <v>102</v>
      </c>
      <c r="J237" t="s">
        <v>188</v>
      </c>
      <c r="K237" s="24" t="s">
        <v>189</v>
      </c>
      <c r="L237" t="s">
        <v>190</v>
      </c>
    </row>
    <row r="238" hidden="1" spans="1:12">
      <c r="A238" s="42">
        <v>46064</v>
      </c>
      <c r="B238" s="16" t="s">
        <v>325</v>
      </c>
      <c r="C238" s="16" t="s">
        <v>169</v>
      </c>
      <c r="D238" s="31" t="s">
        <v>79</v>
      </c>
      <c r="E238" s="41">
        <v>500</v>
      </c>
      <c r="F238" s="4">
        <f t="shared" si="3"/>
        <v>0.906289650172195</v>
      </c>
      <c r="G238">
        <v>551.7</v>
      </c>
      <c r="H238" s="17" t="s">
        <v>16</v>
      </c>
      <c r="I238" s="16" t="s">
        <v>102</v>
      </c>
      <c r="J238" t="s">
        <v>188</v>
      </c>
      <c r="K238" s="24" t="s">
        <v>189</v>
      </c>
      <c r="L238" t="s">
        <v>190</v>
      </c>
    </row>
    <row r="239" hidden="1" spans="1:12">
      <c r="A239" s="42">
        <v>46064</v>
      </c>
      <c r="B239" s="16" t="s">
        <v>326</v>
      </c>
      <c r="C239" s="16" t="s">
        <v>169</v>
      </c>
      <c r="D239" s="31" t="s">
        <v>79</v>
      </c>
      <c r="E239" s="41">
        <v>500</v>
      </c>
      <c r="F239" s="4">
        <f t="shared" si="3"/>
        <v>0.906289650172195</v>
      </c>
      <c r="G239">
        <v>551.7</v>
      </c>
      <c r="H239" s="17" t="s">
        <v>16</v>
      </c>
      <c r="I239" s="16" t="s">
        <v>102</v>
      </c>
      <c r="J239" t="s">
        <v>188</v>
      </c>
      <c r="K239" s="24" t="s">
        <v>189</v>
      </c>
      <c r="L239" t="s">
        <v>190</v>
      </c>
    </row>
    <row r="240" hidden="1" spans="1:12">
      <c r="A240" s="42">
        <v>46064</v>
      </c>
      <c r="B240" s="16" t="s">
        <v>327</v>
      </c>
      <c r="C240" s="16" t="s">
        <v>169</v>
      </c>
      <c r="D240" s="31" t="s">
        <v>79</v>
      </c>
      <c r="E240" s="16">
        <v>1500</v>
      </c>
      <c r="F240" s="4">
        <f t="shared" si="3"/>
        <v>2.71886895051658</v>
      </c>
      <c r="G240">
        <v>551.7</v>
      </c>
      <c r="H240" s="17" t="s">
        <v>16</v>
      </c>
      <c r="I240" s="16" t="s">
        <v>102</v>
      </c>
      <c r="J240" t="s">
        <v>188</v>
      </c>
      <c r="K240" s="24" t="s">
        <v>189</v>
      </c>
      <c r="L240" t="s">
        <v>190</v>
      </c>
    </row>
    <row r="241" hidden="1" spans="1:12">
      <c r="A241" s="42">
        <v>46064</v>
      </c>
      <c r="B241" s="16" t="s">
        <v>297</v>
      </c>
      <c r="C241" s="16" t="s">
        <v>169</v>
      </c>
      <c r="D241" s="31" t="s">
        <v>79</v>
      </c>
      <c r="E241" s="41">
        <v>300</v>
      </c>
      <c r="F241" s="4">
        <f t="shared" si="3"/>
        <v>0.543773790103317</v>
      </c>
      <c r="G241">
        <v>551.7</v>
      </c>
      <c r="H241" s="17" t="s">
        <v>16</v>
      </c>
      <c r="I241" s="16" t="s">
        <v>102</v>
      </c>
      <c r="J241" t="s">
        <v>188</v>
      </c>
      <c r="K241" s="24" t="s">
        <v>189</v>
      </c>
      <c r="L241" t="s">
        <v>190</v>
      </c>
    </row>
    <row r="242" hidden="1" spans="1:12">
      <c r="A242" s="42">
        <v>46064</v>
      </c>
      <c r="B242" s="16" t="s">
        <v>328</v>
      </c>
      <c r="C242" s="16" t="s">
        <v>169</v>
      </c>
      <c r="D242" s="31" t="s">
        <v>79</v>
      </c>
      <c r="E242" s="41">
        <v>500</v>
      </c>
      <c r="F242" s="4">
        <f t="shared" si="3"/>
        <v>0.906289650172195</v>
      </c>
      <c r="G242">
        <v>551.7</v>
      </c>
      <c r="H242" s="17" t="s">
        <v>16</v>
      </c>
      <c r="I242" s="16" t="s">
        <v>102</v>
      </c>
      <c r="J242" t="s">
        <v>188</v>
      </c>
      <c r="K242" s="24" t="s">
        <v>189</v>
      </c>
      <c r="L242" t="s">
        <v>190</v>
      </c>
    </row>
    <row r="243" hidden="1" spans="1:12">
      <c r="A243" s="42">
        <v>46064</v>
      </c>
      <c r="B243" s="16" t="s">
        <v>329</v>
      </c>
      <c r="C243" s="16" t="s">
        <v>169</v>
      </c>
      <c r="D243" s="31" t="s">
        <v>79</v>
      </c>
      <c r="E243" s="41">
        <v>500</v>
      </c>
      <c r="F243" s="4">
        <f t="shared" si="3"/>
        <v>0.906289650172195</v>
      </c>
      <c r="G243">
        <v>551.7</v>
      </c>
      <c r="H243" s="17" t="s">
        <v>16</v>
      </c>
      <c r="I243" s="16" t="s">
        <v>102</v>
      </c>
      <c r="J243" t="s">
        <v>188</v>
      </c>
      <c r="K243" s="24" t="s">
        <v>189</v>
      </c>
      <c r="L243" t="s">
        <v>190</v>
      </c>
    </row>
    <row r="244" hidden="1" spans="1:12">
      <c r="A244" s="42">
        <v>46064</v>
      </c>
      <c r="B244" s="16" t="s">
        <v>300</v>
      </c>
      <c r="C244" s="16" t="s">
        <v>169</v>
      </c>
      <c r="D244" s="31" t="s">
        <v>79</v>
      </c>
      <c r="E244" s="41">
        <v>500</v>
      </c>
      <c r="F244" s="4">
        <f t="shared" si="3"/>
        <v>0.906289650172195</v>
      </c>
      <c r="G244">
        <v>551.7</v>
      </c>
      <c r="H244" s="17" t="s">
        <v>16</v>
      </c>
      <c r="I244" s="16" t="s">
        <v>102</v>
      </c>
      <c r="J244" t="s">
        <v>188</v>
      </c>
      <c r="K244" s="24" t="s">
        <v>189</v>
      </c>
      <c r="L244" t="s">
        <v>190</v>
      </c>
    </row>
    <row r="245" hidden="1" spans="1:12">
      <c r="A245" s="43">
        <v>46064</v>
      </c>
      <c r="B245" s="44" t="s">
        <v>330</v>
      </c>
      <c r="C245" s="16" t="s">
        <v>169</v>
      </c>
      <c r="D245" s="45" t="s">
        <v>79</v>
      </c>
      <c r="E245" s="44">
        <v>3000</v>
      </c>
      <c r="F245" s="4">
        <f t="shared" si="3"/>
        <v>5.43773790103317</v>
      </c>
      <c r="G245">
        <v>551.7</v>
      </c>
      <c r="H245" s="36" t="s">
        <v>15</v>
      </c>
      <c r="I245" t="s">
        <v>101</v>
      </c>
      <c r="J245" t="s">
        <v>188</v>
      </c>
      <c r="K245" s="24" t="s">
        <v>189</v>
      </c>
      <c r="L245" t="s">
        <v>190</v>
      </c>
    </row>
    <row r="246" hidden="1" spans="1:12">
      <c r="A246" s="43">
        <v>46064</v>
      </c>
      <c r="B246" s="44" t="s">
        <v>302</v>
      </c>
      <c r="C246" s="16" t="s">
        <v>174</v>
      </c>
      <c r="D246" s="45" t="s">
        <v>79</v>
      </c>
      <c r="E246" s="44">
        <v>5000</v>
      </c>
      <c r="F246" s="4">
        <f t="shared" si="3"/>
        <v>9.06289650172195</v>
      </c>
      <c r="G246">
        <v>551.7</v>
      </c>
      <c r="H246" s="2" t="s">
        <v>15</v>
      </c>
      <c r="I246" t="s">
        <v>101</v>
      </c>
      <c r="J246" t="s">
        <v>188</v>
      </c>
      <c r="K246" s="24" t="s">
        <v>189</v>
      </c>
      <c r="L246" t="s">
        <v>190</v>
      </c>
    </row>
    <row r="247" hidden="1" spans="1:12">
      <c r="A247" s="43">
        <v>46064</v>
      </c>
      <c r="B247" s="44" t="s">
        <v>306</v>
      </c>
      <c r="C247" s="44" t="s">
        <v>175</v>
      </c>
      <c r="D247" s="45" t="s">
        <v>79</v>
      </c>
      <c r="E247" s="44">
        <v>5000</v>
      </c>
      <c r="F247" s="4">
        <f t="shared" si="3"/>
        <v>9.06289650172195</v>
      </c>
      <c r="G247">
        <v>551.7</v>
      </c>
      <c r="H247" s="36" t="s">
        <v>15</v>
      </c>
      <c r="I247" t="s">
        <v>101</v>
      </c>
      <c r="J247" t="s">
        <v>188</v>
      </c>
      <c r="K247" s="24" t="s">
        <v>189</v>
      </c>
      <c r="L247" t="s">
        <v>190</v>
      </c>
    </row>
    <row r="248" hidden="1" spans="1:12">
      <c r="A248" s="43">
        <v>46064</v>
      </c>
      <c r="B248" s="44" t="s">
        <v>331</v>
      </c>
      <c r="C248" s="16" t="s">
        <v>167</v>
      </c>
      <c r="D248" s="45" t="s">
        <v>79</v>
      </c>
      <c r="E248" s="44">
        <v>3000</v>
      </c>
      <c r="F248" s="4">
        <f t="shared" si="3"/>
        <v>5.43773790103317</v>
      </c>
      <c r="G248">
        <v>551.7</v>
      </c>
      <c r="H248" s="2" t="s">
        <v>15</v>
      </c>
      <c r="I248" t="s">
        <v>101</v>
      </c>
      <c r="J248" t="s">
        <v>188</v>
      </c>
      <c r="K248" s="24" t="s">
        <v>189</v>
      </c>
      <c r="L248" t="s">
        <v>190</v>
      </c>
    </row>
    <row r="249" hidden="1" spans="1:12">
      <c r="A249" s="43">
        <v>46064</v>
      </c>
      <c r="B249" s="44" t="s">
        <v>332</v>
      </c>
      <c r="C249" s="16" t="s">
        <v>174</v>
      </c>
      <c r="D249" s="45" t="s">
        <v>79</v>
      </c>
      <c r="E249" s="44">
        <v>13000</v>
      </c>
      <c r="F249" s="4">
        <f t="shared" si="3"/>
        <v>23.5635309044771</v>
      </c>
      <c r="G249">
        <v>551.7</v>
      </c>
      <c r="H249" s="36" t="s">
        <v>15</v>
      </c>
      <c r="I249" t="s">
        <v>101</v>
      </c>
      <c r="J249" t="s">
        <v>188</v>
      </c>
      <c r="K249" s="24" t="s">
        <v>189</v>
      </c>
      <c r="L249" t="s">
        <v>190</v>
      </c>
    </row>
    <row r="250" hidden="1" spans="1:12">
      <c r="A250" s="43">
        <v>46064</v>
      </c>
      <c r="B250" s="44" t="s">
        <v>333</v>
      </c>
      <c r="C250" s="16" t="s">
        <v>169</v>
      </c>
      <c r="D250" s="45" t="s">
        <v>79</v>
      </c>
      <c r="E250" s="44">
        <v>2000</v>
      </c>
      <c r="F250" s="4">
        <f t="shared" si="3"/>
        <v>3.62515860068878</v>
      </c>
      <c r="G250">
        <v>551.7</v>
      </c>
      <c r="H250" s="2" t="s">
        <v>15</v>
      </c>
      <c r="I250" t="s">
        <v>101</v>
      </c>
      <c r="J250" t="s">
        <v>188</v>
      </c>
      <c r="K250" s="24" t="s">
        <v>189</v>
      </c>
      <c r="L250" t="s">
        <v>190</v>
      </c>
    </row>
    <row r="251" hidden="1" spans="1:12">
      <c r="A251" s="46">
        <v>46065</v>
      </c>
      <c r="B251" s="16" t="s">
        <v>307</v>
      </c>
      <c r="C251" s="16" t="s">
        <v>169</v>
      </c>
      <c r="D251" s="32" t="s">
        <v>79</v>
      </c>
      <c r="E251" s="47">
        <v>500</v>
      </c>
      <c r="F251" s="4">
        <f t="shared" si="3"/>
        <v>0.906289650172195</v>
      </c>
      <c r="G251">
        <v>551.7</v>
      </c>
      <c r="H251" s="17" t="s">
        <v>11</v>
      </c>
      <c r="I251" s="16" t="s">
        <v>99</v>
      </c>
      <c r="J251" t="s">
        <v>188</v>
      </c>
      <c r="K251" s="24" t="s">
        <v>189</v>
      </c>
      <c r="L251" t="s">
        <v>190</v>
      </c>
    </row>
    <row r="252" hidden="1" spans="1:12">
      <c r="A252" s="48">
        <v>46065</v>
      </c>
      <c r="B252" s="16" t="s">
        <v>334</v>
      </c>
      <c r="C252" s="16" t="s">
        <v>167</v>
      </c>
      <c r="D252" s="32" t="s">
        <v>79</v>
      </c>
      <c r="E252" s="47">
        <v>4000</v>
      </c>
      <c r="F252" s="4">
        <f t="shared" si="3"/>
        <v>7.25031720137756</v>
      </c>
      <c r="G252">
        <v>551.7</v>
      </c>
      <c r="H252" s="17" t="s">
        <v>11</v>
      </c>
      <c r="I252" s="16" t="s">
        <v>99</v>
      </c>
      <c r="J252" t="s">
        <v>188</v>
      </c>
      <c r="K252" s="24" t="s">
        <v>189</v>
      </c>
      <c r="L252" t="s">
        <v>190</v>
      </c>
    </row>
    <row r="253" hidden="1" spans="1:12">
      <c r="A253" s="46">
        <v>46065</v>
      </c>
      <c r="B253" s="16" t="s">
        <v>281</v>
      </c>
      <c r="C253" s="16" t="s">
        <v>174</v>
      </c>
      <c r="D253" s="32" t="s">
        <v>79</v>
      </c>
      <c r="E253" s="47">
        <v>5000</v>
      </c>
      <c r="F253" s="4">
        <f t="shared" si="3"/>
        <v>9.06289650172195</v>
      </c>
      <c r="G253">
        <v>551.7</v>
      </c>
      <c r="H253" s="17" t="s">
        <v>11</v>
      </c>
      <c r="I253" s="16" t="s">
        <v>99</v>
      </c>
      <c r="J253" t="s">
        <v>188</v>
      </c>
      <c r="K253" s="24" t="s">
        <v>189</v>
      </c>
      <c r="L253" t="s">
        <v>190</v>
      </c>
    </row>
    <row r="254" hidden="1" spans="1:12">
      <c r="A254" s="46">
        <v>46065</v>
      </c>
      <c r="B254" s="16" t="s">
        <v>335</v>
      </c>
      <c r="C254" s="16" t="s">
        <v>169</v>
      </c>
      <c r="D254" s="32" t="s">
        <v>79</v>
      </c>
      <c r="E254" s="47">
        <v>6000</v>
      </c>
      <c r="F254" s="4">
        <f t="shared" si="3"/>
        <v>10.8754758020663</v>
      </c>
      <c r="G254">
        <v>551.7</v>
      </c>
      <c r="H254" s="17" t="s">
        <v>11</v>
      </c>
      <c r="I254" s="16" t="s">
        <v>99</v>
      </c>
      <c r="J254" t="s">
        <v>188</v>
      </c>
      <c r="K254" s="24" t="s">
        <v>189</v>
      </c>
      <c r="L254" t="s">
        <v>190</v>
      </c>
    </row>
    <row r="255" hidden="1" spans="1:12">
      <c r="A255" s="26">
        <v>46065</v>
      </c>
      <c r="B255" t="s">
        <v>336</v>
      </c>
      <c r="C255" s="16" t="s">
        <v>169</v>
      </c>
      <c r="D255" s="2" t="s">
        <v>79</v>
      </c>
      <c r="E255">
        <v>1000</v>
      </c>
      <c r="F255" s="4">
        <f t="shared" si="3"/>
        <v>1.81257930034439</v>
      </c>
      <c r="G255">
        <v>551.7</v>
      </c>
      <c r="H255" s="2" t="s">
        <v>17</v>
      </c>
      <c r="I255" s="30" t="s">
        <v>100</v>
      </c>
      <c r="J255" t="s">
        <v>188</v>
      </c>
      <c r="K255" s="24" t="s">
        <v>189</v>
      </c>
      <c r="L255" t="s">
        <v>190</v>
      </c>
    </row>
    <row r="256" hidden="1" spans="1:12">
      <c r="A256" s="26">
        <v>46065</v>
      </c>
      <c r="B256" t="s">
        <v>337</v>
      </c>
      <c r="C256" s="16" t="s">
        <v>169</v>
      </c>
      <c r="D256" s="2" t="s">
        <v>79</v>
      </c>
      <c r="E256">
        <v>10000</v>
      </c>
      <c r="F256" s="4">
        <f t="shared" si="3"/>
        <v>18.1257930034439</v>
      </c>
      <c r="G256">
        <v>551.7</v>
      </c>
      <c r="H256" s="2" t="s">
        <v>17</v>
      </c>
      <c r="I256" s="30" t="s">
        <v>100</v>
      </c>
      <c r="J256" t="s">
        <v>188</v>
      </c>
      <c r="K256" s="24" t="s">
        <v>189</v>
      </c>
      <c r="L256" t="s">
        <v>190</v>
      </c>
    </row>
    <row r="257" hidden="1" spans="1:12">
      <c r="A257" s="26">
        <v>46065</v>
      </c>
      <c r="B257" t="s">
        <v>338</v>
      </c>
      <c r="C257" s="16" t="s">
        <v>169</v>
      </c>
      <c r="D257" s="2" t="s">
        <v>79</v>
      </c>
      <c r="E257">
        <v>8000</v>
      </c>
      <c r="F257" s="4">
        <f t="shared" si="3"/>
        <v>14.5006344027551</v>
      </c>
      <c r="G257">
        <v>551.7</v>
      </c>
      <c r="H257" s="2" t="s">
        <v>17</v>
      </c>
      <c r="I257" s="30" t="s">
        <v>100</v>
      </c>
      <c r="J257" t="s">
        <v>188</v>
      </c>
      <c r="K257" s="24" t="s">
        <v>189</v>
      </c>
      <c r="L257" t="s">
        <v>190</v>
      </c>
    </row>
    <row r="258" hidden="1" spans="1:12">
      <c r="A258" s="26">
        <v>46065</v>
      </c>
      <c r="B258" t="s">
        <v>317</v>
      </c>
      <c r="C258" s="16" t="s">
        <v>174</v>
      </c>
      <c r="D258" s="2" t="s">
        <v>79</v>
      </c>
      <c r="E258">
        <v>5000</v>
      </c>
      <c r="F258" s="4">
        <f t="shared" ref="F258:F321" si="4">+E258/G258</f>
        <v>9.06289650172195</v>
      </c>
      <c r="G258">
        <v>551.7</v>
      </c>
      <c r="H258" s="2" t="s">
        <v>17</v>
      </c>
      <c r="I258" s="30" t="s">
        <v>100</v>
      </c>
      <c r="J258" t="s">
        <v>188</v>
      </c>
      <c r="K258" s="24" t="s">
        <v>189</v>
      </c>
      <c r="L258" t="s">
        <v>190</v>
      </c>
    </row>
    <row r="259" hidden="1" spans="1:12">
      <c r="A259" s="42">
        <v>46065</v>
      </c>
      <c r="B259" s="16" t="s">
        <v>339</v>
      </c>
      <c r="C259" s="16" t="s">
        <v>169</v>
      </c>
      <c r="D259" s="31" t="s">
        <v>79</v>
      </c>
      <c r="E259" s="41">
        <v>500</v>
      </c>
      <c r="F259" s="4">
        <f t="shared" si="4"/>
        <v>0.906289650172195</v>
      </c>
      <c r="G259">
        <v>551.7</v>
      </c>
      <c r="H259" s="17" t="s">
        <v>16</v>
      </c>
      <c r="I259" s="16" t="s">
        <v>102</v>
      </c>
      <c r="J259" t="s">
        <v>188</v>
      </c>
      <c r="K259" s="24" t="s">
        <v>189</v>
      </c>
      <c r="L259" t="s">
        <v>190</v>
      </c>
    </row>
    <row r="260" hidden="1" spans="1:12">
      <c r="A260" s="42">
        <v>46065</v>
      </c>
      <c r="B260" s="16" t="s">
        <v>322</v>
      </c>
      <c r="C260" s="16" t="s">
        <v>174</v>
      </c>
      <c r="D260" s="31" t="s">
        <v>79</v>
      </c>
      <c r="E260" s="41">
        <v>13000</v>
      </c>
      <c r="F260" s="4">
        <f t="shared" si="4"/>
        <v>23.5635309044771</v>
      </c>
      <c r="G260">
        <v>551.7</v>
      </c>
      <c r="H260" s="17" t="s">
        <v>16</v>
      </c>
      <c r="I260" s="16" t="s">
        <v>102</v>
      </c>
      <c r="J260" t="s">
        <v>188</v>
      </c>
      <c r="K260" s="24" t="s">
        <v>189</v>
      </c>
      <c r="L260" t="s">
        <v>190</v>
      </c>
    </row>
    <row r="261" hidden="1" spans="1:12">
      <c r="A261" s="42">
        <v>46065</v>
      </c>
      <c r="B261" s="16" t="s">
        <v>320</v>
      </c>
      <c r="C261" s="16" t="s">
        <v>174</v>
      </c>
      <c r="D261" s="31" t="s">
        <v>79</v>
      </c>
      <c r="E261" s="41">
        <v>5000</v>
      </c>
      <c r="F261" s="4">
        <f t="shared" si="4"/>
        <v>9.06289650172195</v>
      </c>
      <c r="G261">
        <v>551.7</v>
      </c>
      <c r="H261" s="17" t="s">
        <v>16</v>
      </c>
      <c r="I261" s="16" t="s">
        <v>102</v>
      </c>
      <c r="J261" t="s">
        <v>188</v>
      </c>
      <c r="K261" s="24" t="s">
        <v>189</v>
      </c>
      <c r="L261" t="s">
        <v>190</v>
      </c>
    </row>
    <row r="262" hidden="1" spans="1:12">
      <c r="A262" s="42">
        <v>46065</v>
      </c>
      <c r="B262" s="16" t="s">
        <v>340</v>
      </c>
      <c r="C262" s="16" t="s">
        <v>169</v>
      </c>
      <c r="D262" s="31" t="s">
        <v>79</v>
      </c>
      <c r="E262" s="41">
        <v>2000</v>
      </c>
      <c r="F262" s="4">
        <f t="shared" si="4"/>
        <v>3.62515860068878</v>
      </c>
      <c r="G262">
        <v>551.7</v>
      </c>
      <c r="H262" s="17" t="s">
        <v>16</v>
      </c>
      <c r="I262" s="16" t="s">
        <v>102</v>
      </c>
      <c r="J262" t="s">
        <v>188</v>
      </c>
      <c r="K262" s="24" t="s">
        <v>189</v>
      </c>
      <c r="L262" t="s">
        <v>190</v>
      </c>
    </row>
    <row r="263" hidden="1" spans="1:12">
      <c r="A263" s="42">
        <v>46065</v>
      </c>
      <c r="B263" s="16" t="s">
        <v>341</v>
      </c>
      <c r="C263" s="16" t="s">
        <v>169</v>
      </c>
      <c r="D263" s="31" t="s">
        <v>79</v>
      </c>
      <c r="E263" s="41">
        <v>2000</v>
      </c>
      <c r="F263" s="4">
        <f t="shared" si="4"/>
        <v>3.62515860068878</v>
      </c>
      <c r="G263">
        <v>551.7</v>
      </c>
      <c r="H263" s="17" t="s">
        <v>16</v>
      </c>
      <c r="I263" s="16" t="s">
        <v>102</v>
      </c>
      <c r="J263" t="s">
        <v>188</v>
      </c>
      <c r="K263" s="24" t="s">
        <v>189</v>
      </c>
      <c r="L263" t="s">
        <v>190</v>
      </c>
    </row>
    <row r="264" hidden="1" spans="1:12">
      <c r="A264" s="42">
        <v>46065</v>
      </c>
      <c r="B264" s="16" t="s">
        <v>342</v>
      </c>
      <c r="C264" s="16" t="s">
        <v>169</v>
      </c>
      <c r="D264" s="31" t="s">
        <v>79</v>
      </c>
      <c r="E264" s="41">
        <v>500</v>
      </c>
      <c r="F264" s="4">
        <f t="shared" si="4"/>
        <v>0.906289650172195</v>
      </c>
      <c r="G264">
        <v>551.7</v>
      </c>
      <c r="H264" s="17" t="s">
        <v>16</v>
      </c>
      <c r="I264" s="16" t="s">
        <v>102</v>
      </c>
      <c r="J264" t="s">
        <v>188</v>
      </c>
      <c r="K264" s="24" t="s">
        <v>189</v>
      </c>
      <c r="L264" t="s">
        <v>190</v>
      </c>
    </row>
    <row r="265" hidden="1" spans="1:12">
      <c r="A265" s="42">
        <v>46065</v>
      </c>
      <c r="B265" s="16" t="s">
        <v>328</v>
      </c>
      <c r="C265" s="16" t="s">
        <v>169</v>
      </c>
      <c r="D265" s="31" t="s">
        <v>79</v>
      </c>
      <c r="E265" s="41">
        <v>500</v>
      </c>
      <c r="F265" s="4">
        <f t="shared" si="4"/>
        <v>0.906289650172195</v>
      </c>
      <c r="G265">
        <v>551.7</v>
      </c>
      <c r="H265" s="17" t="s">
        <v>16</v>
      </c>
      <c r="I265" s="16" t="s">
        <v>102</v>
      </c>
      <c r="J265" t="s">
        <v>188</v>
      </c>
      <c r="K265" s="24" t="s">
        <v>189</v>
      </c>
      <c r="L265" t="s">
        <v>190</v>
      </c>
    </row>
    <row r="266" hidden="1" spans="1:12">
      <c r="A266" s="42">
        <v>46065</v>
      </c>
      <c r="B266" s="16" t="s">
        <v>343</v>
      </c>
      <c r="C266" s="16" t="s">
        <v>169</v>
      </c>
      <c r="D266" s="31" t="s">
        <v>79</v>
      </c>
      <c r="E266" s="41">
        <v>500</v>
      </c>
      <c r="F266" s="4">
        <f t="shared" si="4"/>
        <v>0.906289650172195</v>
      </c>
      <c r="G266">
        <v>551.7</v>
      </c>
      <c r="H266" s="17" t="s">
        <v>16</v>
      </c>
      <c r="I266" s="16" t="s">
        <v>102</v>
      </c>
      <c r="J266" t="s">
        <v>188</v>
      </c>
      <c r="K266" s="24" t="s">
        <v>189</v>
      </c>
      <c r="L266" t="s">
        <v>190</v>
      </c>
    </row>
    <row r="267" hidden="1" spans="1:12">
      <c r="A267" s="42">
        <v>46065</v>
      </c>
      <c r="B267" s="16" t="s">
        <v>344</v>
      </c>
      <c r="C267" s="16" t="s">
        <v>169</v>
      </c>
      <c r="D267" s="31" t="s">
        <v>79</v>
      </c>
      <c r="E267" s="41">
        <v>500</v>
      </c>
      <c r="F267" s="4">
        <f t="shared" si="4"/>
        <v>0.906289650172195</v>
      </c>
      <c r="G267">
        <v>551.7</v>
      </c>
      <c r="H267" s="17" t="s">
        <v>16</v>
      </c>
      <c r="I267" s="16" t="s">
        <v>102</v>
      </c>
      <c r="J267" t="s">
        <v>188</v>
      </c>
      <c r="K267" s="24" t="s">
        <v>189</v>
      </c>
      <c r="L267" t="s">
        <v>190</v>
      </c>
    </row>
    <row r="268" hidden="1" spans="1:12">
      <c r="A268" s="42">
        <v>46065</v>
      </c>
      <c r="B268" s="16" t="s">
        <v>345</v>
      </c>
      <c r="C268" s="16" t="s">
        <v>169</v>
      </c>
      <c r="D268" s="31" t="s">
        <v>79</v>
      </c>
      <c r="E268" s="41">
        <v>500</v>
      </c>
      <c r="F268" s="4">
        <f t="shared" si="4"/>
        <v>0.906289650172195</v>
      </c>
      <c r="G268">
        <v>551.7</v>
      </c>
      <c r="H268" s="17" t="s">
        <v>16</v>
      </c>
      <c r="I268" s="16" t="s">
        <v>102</v>
      </c>
      <c r="J268" t="s">
        <v>188</v>
      </c>
      <c r="K268" s="24" t="s">
        <v>189</v>
      </c>
      <c r="L268" t="s">
        <v>190</v>
      </c>
    </row>
    <row r="269" hidden="1" spans="1:12">
      <c r="A269" s="42">
        <v>46065</v>
      </c>
      <c r="B269" s="16" t="s">
        <v>300</v>
      </c>
      <c r="C269" s="16" t="s">
        <v>169</v>
      </c>
      <c r="D269" s="31" t="s">
        <v>79</v>
      </c>
      <c r="E269" s="41">
        <v>500</v>
      </c>
      <c r="F269" s="4">
        <f t="shared" si="4"/>
        <v>0.906289650172195</v>
      </c>
      <c r="G269">
        <v>551.7</v>
      </c>
      <c r="H269" s="17" t="s">
        <v>16</v>
      </c>
      <c r="I269" s="16" t="s">
        <v>102</v>
      </c>
      <c r="J269" t="s">
        <v>188</v>
      </c>
      <c r="K269" s="24" t="s">
        <v>189</v>
      </c>
      <c r="L269" t="s">
        <v>190</v>
      </c>
    </row>
    <row r="270" hidden="1" spans="1:12">
      <c r="A270" s="43">
        <v>46065</v>
      </c>
      <c r="B270" s="44" t="s">
        <v>346</v>
      </c>
      <c r="C270" s="16" t="s">
        <v>169</v>
      </c>
      <c r="D270" s="45" t="s">
        <v>79</v>
      </c>
      <c r="E270" s="44">
        <v>1000</v>
      </c>
      <c r="F270" s="4">
        <f t="shared" si="4"/>
        <v>1.81257930034439</v>
      </c>
      <c r="G270">
        <v>551.7</v>
      </c>
      <c r="H270" s="36" t="s">
        <v>15</v>
      </c>
      <c r="I270" t="s">
        <v>101</v>
      </c>
      <c r="J270" t="s">
        <v>188</v>
      </c>
      <c r="K270" s="24" t="s">
        <v>189</v>
      </c>
      <c r="L270" t="s">
        <v>190</v>
      </c>
    </row>
    <row r="271" hidden="1" spans="1:12">
      <c r="A271" s="43">
        <v>46065</v>
      </c>
      <c r="B271" s="44" t="s">
        <v>347</v>
      </c>
      <c r="C271" s="16" t="s">
        <v>174</v>
      </c>
      <c r="D271" s="45" t="s">
        <v>79</v>
      </c>
      <c r="E271" s="44">
        <v>5000</v>
      </c>
      <c r="F271" s="4">
        <f t="shared" si="4"/>
        <v>9.06289650172195</v>
      </c>
      <c r="G271">
        <v>551.7</v>
      </c>
      <c r="H271" s="2" t="s">
        <v>15</v>
      </c>
      <c r="I271" t="s">
        <v>101</v>
      </c>
      <c r="J271" t="s">
        <v>188</v>
      </c>
      <c r="K271" s="24" t="s">
        <v>189</v>
      </c>
      <c r="L271" t="s">
        <v>190</v>
      </c>
    </row>
    <row r="272" hidden="1" spans="1:12">
      <c r="A272" s="43">
        <v>46065</v>
      </c>
      <c r="B272" s="44" t="s">
        <v>348</v>
      </c>
      <c r="C272" s="44" t="s">
        <v>167</v>
      </c>
      <c r="D272" s="45" t="s">
        <v>79</v>
      </c>
      <c r="E272" s="44">
        <v>7000</v>
      </c>
      <c r="F272" s="4">
        <f t="shared" si="4"/>
        <v>12.6880551024107</v>
      </c>
      <c r="G272">
        <v>551.7</v>
      </c>
      <c r="H272" s="36" t="s">
        <v>15</v>
      </c>
      <c r="I272" t="s">
        <v>101</v>
      </c>
      <c r="J272" t="s">
        <v>188</v>
      </c>
      <c r="K272" s="24" t="s">
        <v>189</v>
      </c>
      <c r="L272" t="s">
        <v>190</v>
      </c>
    </row>
    <row r="273" hidden="1" spans="1:12">
      <c r="A273" s="43">
        <v>46065</v>
      </c>
      <c r="B273" s="44" t="s">
        <v>349</v>
      </c>
      <c r="C273" s="16" t="s">
        <v>169</v>
      </c>
      <c r="D273" s="45" t="s">
        <v>79</v>
      </c>
      <c r="E273" s="44">
        <v>6000</v>
      </c>
      <c r="F273" s="4">
        <f t="shared" si="4"/>
        <v>10.8754758020663</v>
      </c>
      <c r="G273">
        <v>551.7</v>
      </c>
      <c r="H273" s="2" t="s">
        <v>15</v>
      </c>
      <c r="I273" t="s">
        <v>101</v>
      </c>
      <c r="J273" t="s">
        <v>188</v>
      </c>
      <c r="K273" s="24" t="s">
        <v>189</v>
      </c>
      <c r="L273" t="s">
        <v>190</v>
      </c>
    </row>
    <row r="274" hidden="1" spans="1:12">
      <c r="A274" s="48">
        <v>46066</v>
      </c>
      <c r="B274" s="16" t="s">
        <v>293</v>
      </c>
      <c r="C274" s="16" t="s">
        <v>174</v>
      </c>
      <c r="D274" s="31" t="s">
        <v>79</v>
      </c>
      <c r="E274" s="41">
        <v>5000</v>
      </c>
      <c r="F274" s="4">
        <f t="shared" si="4"/>
        <v>9.06289650172195</v>
      </c>
      <c r="G274">
        <v>551.7</v>
      </c>
      <c r="H274" s="17" t="s">
        <v>16</v>
      </c>
      <c r="I274" s="16" t="s">
        <v>102</v>
      </c>
      <c r="J274" t="s">
        <v>188</v>
      </c>
      <c r="K274" s="24" t="s">
        <v>189</v>
      </c>
      <c r="L274" t="s">
        <v>190</v>
      </c>
    </row>
    <row r="275" hidden="1" spans="1:12">
      <c r="A275" s="48">
        <v>46066</v>
      </c>
      <c r="B275" s="16" t="s">
        <v>296</v>
      </c>
      <c r="C275" s="16" t="s">
        <v>174</v>
      </c>
      <c r="D275" s="31" t="s">
        <v>79</v>
      </c>
      <c r="E275" s="41">
        <v>5000</v>
      </c>
      <c r="F275" s="4">
        <f t="shared" si="4"/>
        <v>9.06289650172195</v>
      </c>
      <c r="G275">
        <v>551.7</v>
      </c>
      <c r="H275" s="17" t="s">
        <v>16</v>
      </c>
      <c r="I275" s="16" t="s">
        <v>102</v>
      </c>
      <c r="J275" t="s">
        <v>188</v>
      </c>
      <c r="K275" s="24" t="s">
        <v>189</v>
      </c>
      <c r="L275" t="s">
        <v>190</v>
      </c>
    </row>
    <row r="276" hidden="1" spans="1:12">
      <c r="A276" s="48">
        <v>46066</v>
      </c>
      <c r="B276" s="16" t="s">
        <v>350</v>
      </c>
      <c r="C276" s="16" t="s">
        <v>167</v>
      </c>
      <c r="D276" s="31" t="s">
        <v>79</v>
      </c>
      <c r="E276" s="41">
        <v>7500</v>
      </c>
      <c r="F276" s="4">
        <f t="shared" si="4"/>
        <v>13.5943447525829</v>
      </c>
      <c r="G276">
        <v>551.7</v>
      </c>
      <c r="H276" s="17" t="s">
        <v>16</v>
      </c>
      <c r="I276" s="16" t="s">
        <v>102</v>
      </c>
      <c r="J276" t="s">
        <v>188</v>
      </c>
      <c r="K276" s="24" t="s">
        <v>189</v>
      </c>
      <c r="L276" t="s">
        <v>190</v>
      </c>
    </row>
    <row r="277" hidden="1" spans="1:12">
      <c r="A277" s="48">
        <v>46066</v>
      </c>
      <c r="B277" s="16" t="s">
        <v>351</v>
      </c>
      <c r="C277" s="16" t="s">
        <v>169</v>
      </c>
      <c r="D277" s="31" t="s">
        <v>79</v>
      </c>
      <c r="E277" s="41">
        <v>5000</v>
      </c>
      <c r="F277" s="4">
        <f t="shared" si="4"/>
        <v>9.06289650172195</v>
      </c>
      <c r="G277">
        <v>551.7</v>
      </c>
      <c r="H277" s="17" t="s">
        <v>16</v>
      </c>
      <c r="I277" s="16" t="s">
        <v>102</v>
      </c>
      <c r="J277" t="s">
        <v>188</v>
      </c>
      <c r="K277" s="24" t="s">
        <v>189</v>
      </c>
      <c r="L277" t="s">
        <v>190</v>
      </c>
    </row>
    <row r="278" hidden="1" spans="1:12">
      <c r="A278" s="48">
        <v>46066</v>
      </c>
      <c r="B278" s="16" t="s">
        <v>352</v>
      </c>
      <c r="C278" s="16" t="s">
        <v>175</v>
      </c>
      <c r="D278" s="31" t="s">
        <v>79</v>
      </c>
      <c r="E278" s="41">
        <v>11000</v>
      </c>
      <c r="F278" s="4">
        <f t="shared" si="4"/>
        <v>19.9383723037883</v>
      </c>
      <c r="G278">
        <v>551.7</v>
      </c>
      <c r="H278" s="17" t="s">
        <v>16</v>
      </c>
      <c r="I278" s="16" t="s">
        <v>102</v>
      </c>
      <c r="J278" t="s">
        <v>188</v>
      </c>
      <c r="K278" s="24" t="s">
        <v>189</v>
      </c>
      <c r="L278" t="s">
        <v>190</v>
      </c>
    </row>
    <row r="279" hidden="1" spans="1:12">
      <c r="A279" s="26">
        <v>46068</v>
      </c>
      <c r="B279" t="s">
        <v>353</v>
      </c>
      <c r="C279" s="16" t="s">
        <v>174</v>
      </c>
      <c r="D279" s="2" t="s">
        <v>79</v>
      </c>
      <c r="E279">
        <v>13000</v>
      </c>
      <c r="F279" s="4">
        <f t="shared" si="4"/>
        <v>23.5635309044771</v>
      </c>
      <c r="G279">
        <v>551.7</v>
      </c>
      <c r="H279" s="2" t="s">
        <v>17</v>
      </c>
      <c r="I279" s="30" t="s">
        <v>113</v>
      </c>
      <c r="J279" t="s">
        <v>188</v>
      </c>
      <c r="K279" s="24" t="s">
        <v>189</v>
      </c>
      <c r="L279" t="s">
        <v>190</v>
      </c>
    </row>
    <row r="280" hidden="1" spans="1:12">
      <c r="A280" s="26">
        <v>46069</v>
      </c>
      <c r="B280" t="s">
        <v>354</v>
      </c>
      <c r="C280" s="53" t="s">
        <v>172</v>
      </c>
      <c r="D280" s="27" t="s">
        <v>10</v>
      </c>
      <c r="E280">
        <v>10000</v>
      </c>
      <c r="F280" s="4">
        <f t="shared" si="4"/>
        <v>18.1257930034439</v>
      </c>
      <c r="G280">
        <v>551.7</v>
      </c>
      <c r="H280" s="13" t="s">
        <v>9</v>
      </c>
      <c r="I280" t="s">
        <v>107</v>
      </c>
      <c r="J280" t="s">
        <v>188</v>
      </c>
      <c r="K280" s="24" t="s">
        <v>633</v>
      </c>
      <c r="L280" t="s">
        <v>190</v>
      </c>
    </row>
    <row r="281" hidden="1" spans="1:12">
      <c r="A281" s="29">
        <v>46069</v>
      </c>
      <c r="B281" s="30" t="s">
        <v>354</v>
      </c>
      <c r="C281" s="54" t="s">
        <v>172</v>
      </c>
      <c r="D281" s="31" t="s">
        <v>14</v>
      </c>
      <c r="E281" s="30">
        <v>20000</v>
      </c>
      <c r="F281" s="4">
        <f t="shared" si="4"/>
        <v>36.2515860068878</v>
      </c>
      <c r="G281">
        <v>551.7</v>
      </c>
      <c r="H281" s="2" t="s">
        <v>13</v>
      </c>
      <c r="I281" s="30" t="s">
        <v>107</v>
      </c>
      <c r="J281" t="s">
        <v>188</v>
      </c>
      <c r="K281" s="24" t="s">
        <v>633</v>
      </c>
      <c r="L281" t="s">
        <v>190</v>
      </c>
    </row>
    <row r="282" hidden="1" spans="1:12">
      <c r="A282" s="29">
        <v>46069</v>
      </c>
      <c r="B282" s="30" t="s">
        <v>354</v>
      </c>
      <c r="C282" s="54" t="s">
        <v>172</v>
      </c>
      <c r="D282" s="32" t="s">
        <v>79</v>
      </c>
      <c r="E282" s="33">
        <v>10000</v>
      </c>
      <c r="F282" s="4">
        <f t="shared" si="4"/>
        <v>18.1257930034439</v>
      </c>
      <c r="G282">
        <v>551.7</v>
      </c>
      <c r="H282" s="17" t="s">
        <v>11</v>
      </c>
      <c r="I282" s="30" t="s">
        <v>107</v>
      </c>
      <c r="J282" t="s">
        <v>188</v>
      </c>
      <c r="K282" s="24" t="s">
        <v>189</v>
      </c>
      <c r="L282" t="s">
        <v>190</v>
      </c>
    </row>
    <row r="283" hidden="1" spans="1:12">
      <c r="A283" s="29">
        <v>46069</v>
      </c>
      <c r="B283" s="30" t="s">
        <v>354</v>
      </c>
      <c r="C283" s="54" t="s">
        <v>172</v>
      </c>
      <c r="D283" s="31" t="s">
        <v>19</v>
      </c>
      <c r="E283" s="30">
        <v>10000</v>
      </c>
      <c r="F283" s="4">
        <f t="shared" si="4"/>
        <v>18.1257930034439</v>
      </c>
      <c r="G283">
        <v>551.7</v>
      </c>
      <c r="H283" s="2" t="s">
        <v>18</v>
      </c>
      <c r="I283" s="30" t="s">
        <v>107</v>
      </c>
      <c r="J283" t="s">
        <v>188</v>
      </c>
      <c r="K283" s="24" t="s">
        <v>633</v>
      </c>
      <c r="L283" t="s">
        <v>190</v>
      </c>
    </row>
    <row r="284" hidden="1" spans="1:12">
      <c r="A284" s="26">
        <v>46069</v>
      </c>
      <c r="B284" s="19" t="s">
        <v>355</v>
      </c>
      <c r="C284" s="1" t="s">
        <v>168</v>
      </c>
      <c r="D284" s="27" t="s">
        <v>10</v>
      </c>
      <c r="E284">
        <v>25000</v>
      </c>
      <c r="F284" s="4">
        <f t="shared" si="4"/>
        <v>45.3144825086097</v>
      </c>
      <c r="G284">
        <v>551.7</v>
      </c>
      <c r="H284" s="2" t="s">
        <v>22</v>
      </c>
      <c r="I284" t="s">
        <v>108</v>
      </c>
      <c r="J284" t="s">
        <v>188</v>
      </c>
      <c r="K284" s="24" t="s">
        <v>633</v>
      </c>
      <c r="L284" t="s">
        <v>190</v>
      </c>
    </row>
    <row r="285" hidden="1" spans="1:12">
      <c r="A285" s="26">
        <v>46069</v>
      </c>
      <c r="B285" s="19" t="s">
        <v>356</v>
      </c>
      <c r="C285" s="16" t="s">
        <v>169</v>
      </c>
      <c r="D285" s="27" t="s">
        <v>10</v>
      </c>
      <c r="E285">
        <v>3000</v>
      </c>
      <c r="F285" s="4">
        <f t="shared" si="4"/>
        <v>5.43773790103317</v>
      </c>
      <c r="G285">
        <v>551.7</v>
      </c>
      <c r="H285" s="2" t="s">
        <v>22</v>
      </c>
      <c r="I285" t="s">
        <v>109</v>
      </c>
      <c r="J285" t="s">
        <v>188</v>
      </c>
      <c r="K285" s="24" t="s">
        <v>633</v>
      </c>
      <c r="L285" t="s">
        <v>190</v>
      </c>
    </row>
    <row r="286" hidden="1" spans="1:12">
      <c r="A286" s="26">
        <v>46069</v>
      </c>
      <c r="B286" s="19" t="s">
        <v>357</v>
      </c>
      <c r="C286" s="16" t="s">
        <v>169</v>
      </c>
      <c r="D286" s="27" t="s">
        <v>10</v>
      </c>
      <c r="E286">
        <v>5000</v>
      </c>
      <c r="F286" s="4">
        <f t="shared" si="4"/>
        <v>9.06289650172195</v>
      </c>
      <c r="G286">
        <v>551.7</v>
      </c>
      <c r="H286" s="2" t="s">
        <v>22</v>
      </c>
      <c r="I286" t="s">
        <v>109</v>
      </c>
      <c r="J286" t="s">
        <v>188</v>
      </c>
      <c r="K286" s="24" t="s">
        <v>633</v>
      </c>
      <c r="L286" t="s">
        <v>190</v>
      </c>
    </row>
    <row r="287" hidden="1" spans="1:12">
      <c r="A287" s="26">
        <v>46069</v>
      </c>
      <c r="B287" s="19" t="s">
        <v>358</v>
      </c>
      <c r="C287" s="16" t="s">
        <v>169</v>
      </c>
      <c r="D287" s="27" t="s">
        <v>10</v>
      </c>
      <c r="E287">
        <v>5000</v>
      </c>
      <c r="F287" s="4">
        <f t="shared" si="4"/>
        <v>9.06289650172195</v>
      </c>
      <c r="G287">
        <v>551.7</v>
      </c>
      <c r="H287" s="2" t="s">
        <v>22</v>
      </c>
      <c r="I287" t="s">
        <v>109</v>
      </c>
      <c r="J287" t="s">
        <v>188</v>
      </c>
      <c r="K287" s="24" t="s">
        <v>633</v>
      </c>
      <c r="L287" t="s">
        <v>190</v>
      </c>
    </row>
    <row r="288" hidden="1" spans="1:12">
      <c r="A288" s="26">
        <v>46069</v>
      </c>
      <c r="B288" s="19" t="s">
        <v>195</v>
      </c>
      <c r="C288" s="16" t="s">
        <v>169</v>
      </c>
      <c r="D288" s="27" t="s">
        <v>10</v>
      </c>
      <c r="E288">
        <v>1000</v>
      </c>
      <c r="F288" s="4">
        <f t="shared" si="4"/>
        <v>1.81257930034439</v>
      </c>
      <c r="G288">
        <v>551.7</v>
      </c>
      <c r="H288" s="2" t="s">
        <v>22</v>
      </c>
      <c r="I288" t="s">
        <v>109</v>
      </c>
      <c r="J288" t="s">
        <v>188</v>
      </c>
      <c r="K288" s="24" t="s">
        <v>633</v>
      </c>
      <c r="L288" t="s">
        <v>190</v>
      </c>
    </row>
    <row r="289" hidden="1" spans="1:12">
      <c r="A289" s="29">
        <v>46069</v>
      </c>
      <c r="B289" s="30" t="s">
        <v>354</v>
      </c>
      <c r="C289" s="54" t="s">
        <v>172</v>
      </c>
      <c r="D289" s="31" t="s">
        <v>10</v>
      </c>
      <c r="E289" s="30">
        <v>10000</v>
      </c>
      <c r="F289" s="4">
        <f t="shared" si="4"/>
        <v>18.1257930034439</v>
      </c>
      <c r="G289">
        <v>551.7</v>
      </c>
      <c r="H289" s="2" t="s">
        <v>22</v>
      </c>
      <c r="I289" s="30" t="s">
        <v>107</v>
      </c>
      <c r="J289" t="s">
        <v>188</v>
      </c>
      <c r="K289" s="24" t="s">
        <v>633</v>
      </c>
      <c r="L289" t="s">
        <v>190</v>
      </c>
    </row>
    <row r="290" hidden="1" spans="1:12">
      <c r="A290" s="29">
        <v>46069</v>
      </c>
      <c r="B290" s="30" t="s">
        <v>354</v>
      </c>
      <c r="C290" s="54" t="s">
        <v>172</v>
      </c>
      <c r="D290" s="31" t="s">
        <v>79</v>
      </c>
      <c r="E290" s="30">
        <v>10000</v>
      </c>
      <c r="F290" s="4">
        <f t="shared" si="4"/>
        <v>18.1257930034439</v>
      </c>
      <c r="G290">
        <v>551.7</v>
      </c>
      <c r="H290" s="2" t="s">
        <v>17</v>
      </c>
      <c r="I290" s="30" t="s">
        <v>107</v>
      </c>
      <c r="J290" t="s">
        <v>188</v>
      </c>
      <c r="K290" s="24" t="s">
        <v>189</v>
      </c>
      <c r="L290" t="s">
        <v>190</v>
      </c>
    </row>
    <row r="291" hidden="1" spans="1:12">
      <c r="A291" s="29">
        <v>46069</v>
      </c>
      <c r="B291" s="30" t="s">
        <v>354</v>
      </c>
      <c r="C291" s="54" t="s">
        <v>172</v>
      </c>
      <c r="D291" s="31" t="s">
        <v>79</v>
      </c>
      <c r="E291" s="30">
        <v>10000</v>
      </c>
      <c r="F291" s="4">
        <f t="shared" si="4"/>
        <v>18.1257930034439</v>
      </c>
      <c r="G291">
        <v>551.7</v>
      </c>
      <c r="H291" s="17" t="s">
        <v>16</v>
      </c>
      <c r="I291" s="30" t="s">
        <v>107</v>
      </c>
      <c r="J291" t="s">
        <v>188</v>
      </c>
      <c r="K291" s="24" t="s">
        <v>189</v>
      </c>
      <c r="L291" t="s">
        <v>190</v>
      </c>
    </row>
    <row r="292" hidden="1" spans="1:12">
      <c r="A292" s="29">
        <v>46069</v>
      </c>
      <c r="B292" s="30" t="s">
        <v>354</v>
      </c>
      <c r="C292" s="54" t="s">
        <v>172</v>
      </c>
      <c r="D292" s="31" t="s">
        <v>79</v>
      </c>
      <c r="E292" s="30">
        <v>10000</v>
      </c>
      <c r="F292" s="4">
        <f t="shared" si="4"/>
        <v>18.1257930034439</v>
      </c>
      <c r="G292">
        <v>551.7</v>
      </c>
      <c r="H292" s="2" t="s">
        <v>15</v>
      </c>
      <c r="I292" s="30" t="s">
        <v>107</v>
      </c>
      <c r="J292" t="s">
        <v>188</v>
      </c>
      <c r="K292" s="24" t="s">
        <v>189</v>
      </c>
      <c r="L292" t="s">
        <v>190</v>
      </c>
    </row>
    <row r="293" hidden="1" spans="1:12">
      <c r="A293" s="37">
        <v>46069</v>
      </c>
      <c r="B293" s="38" t="s">
        <v>354</v>
      </c>
      <c r="C293" s="55" t="s">
        <v>172</v>
      </c>
      <c r="D293" s="39" t="s">
        <v>21</v>
      </c>
      <c r="E293" s="38">
        <v>10000</v>
      </c>
      <c r="F293" s="4">
        <f t="shared" si="4"/>
        <v>18.1257930034439</v>
      </c>
      <c r="G293">
        <v>551.7</v>
      </c>
      <c r="H293" s="2" t="s">
        <v>20</v>
      </c>
      <c r="I293" s="38" t="s">
        <v>107</v>
      </c>
      <c r="J293" t="s">
        <v>188</v>
      </c>
      <c r="K293" s="24" t="s">
        <v>633</v>
      </c>
      <c r="L293" t="s">
        <v>190</v>
      </c>
    </row>
    <row r="294" hidden="1" spans="1:12">
      <c r="A294" s="46">
        <v>46070</v>
      </c>
      <c r="B294" s="16" t="s">
        <v>359</v>
      </c>
      <c r="C294" s="16" t="s">
        <v>169</v>
      </c>
      <c r="D294" s="32" t="s">
        <v>79</v>
      </c>
      <c r="E294" s="47">
        <v>5000</v>
      </c>
      <c r="F294" s="4">
        <f t="shared" si="4"/>
        <v>9.06289650172195</v>
      </c>
      <c r="G294">
        <v>551.7</v>
      </c>
      <c r="H294" s="17" t="s">
        <v>11</v>
      </c>
      <c r="I294" s="16" t="s">
        <v>110</v>
      </c>
      <c r="J294" t="s">
        <v>188</v>
      </c>
      <c r="K294" s="24" t="s">
        <v>189</v>
      </c>
      <c r="L294" t="s">
        <v>190</v>
      </c>
    </row>
    <row r="295" hidden="1" spans="1:12">
      <c r="A295" s="46">
        <v>46070</v>
      </c>
      <c r="B295" s="16" t="s">
        <v>360</v>
      </c>
      <c r="C295" s="16" t="s">
        <v>169</v>
      </c>
      <c r="D295" s="32" t="s">
        <v>79</v>
      </c>
      <c r="E295" s="47">
        <v>5000</v>
      </c>
      <c r="F295" s="4">
        <f t="shared" si="4"/>
        <v>9.06289650172195</v>
      </c>
      <c r="G295">
        <v>551.7</v>
      </c>
      <c r="H295" s="17" t="s">
        <v>11</v>
      </c>
      <c r="I295" s="16" t="s">
        <v>110</v>
      </c>
      <c r="J295" t="s">
        <v>188</v>
      </c>
      <c r="K295" s="24" t="s">
        <v>189</v>
      </c>
      <c r="L295" t="s">
        <v>190</v>
      </c>
    </row>
    <row r="296" hidden="1" spans="1:12">
      <c r="A296" s="46">
        <v>46070</v>
      </c>
      <c r="B296" s="16" t="s">
        <v>361</v>
      </c>
      <c r="C296" s="16" t="s">
        <v>169</v>
      </c>
      <c r="D296" s="32" t="s">
        <v>79</v>
      </c>
      <c r="E296" s="47">
        <v>10000</v>
      </c>
      <c r="F296" s="4">
        <f t="shared" si="4"/>
        <v>18.1257930034439</v>
      </c>
      <c r="G296">
        <v>551.7</v>
      </c>
      <c r="H296" s="17" t="s">
        <v>11</v>
      </c>
      <c r="I296" s="16" t="s">
        <v>110</v>
      </c>
      <c r="J296" t="s">
        <v>188</v>
      </c>
      <c r="K296" s="24" t="s">
        <v>189</v>
      </c>
      <c r="L296" t="s">
        <v>190</v>
      </c>
    </row>
    <row r="297" hidden="1" spans="1:12">
      <c r="A297" s="46">
        <v>46070</v>
      </c>
      <c r="B297" s="16" t="s">
        <v>362</v>
      </c>
      <c r="C297" s="16" t="s">
        <v>175</v>
      </c>
      <c r="D297" s="32" t="s">
        <v>79</v>
      </c>
      <c r="E297" s="47">
        <v>12000</v>
      </c>
      <c r="F297" s="4">
        <f t="shared" si="4"/>
        <v>21.7509516041327</v>
      </c>
      <c r="G297">
        <v>551.7</v>
      </c>
      <c r="H297" s="17" t="s">
        <v>11</v>
      </c>
      <c r="I297" s="16" t="s">
        <v>110</v>
      </c>
      <c r="J297" t="s">
        <v>188</v>
      </c>
      <c r="K297" s="24" t="s">
        <v>189</v>
      </c>
      <c r="L297" t="s">
        <v>190</v>
      </c>
    </row>
    <row r="298" hidden="1" spans="1:12">
      <c r="A298" s="46">
        <v>46070</v>
      </c>
      <c r="B298" s="16" t="s">
        <v>363</v>
      </c>
      <c r="C298" s="16" t="s">
        <v>166</v>
      </c>
      <c r="D298" s="32" t="s">
        <v>79</v>
      </c>
      <c r="E298" s="47">
        <v>32000</v>
      </c>
      <c r="F298" s="4">
        <f t="shared" si="4"/>
        <v>58.0025376110205</v>
      </c>
      <c r="G298">
        <v>551.7</v>
      </c>
      <c r="H298" s="17" t="s">
        <v>11</v>
      </c>
      <c r="I298" s="16" t="s">
        <v>117</v>
      </c>
      <c r="J298" t="s">
        <v>188</v>
      </c>
      <c r="K298" s="24" t="s">
        <v>189</v>
      </c>
      <c r="L298" t="s">
        <v>190</v>
      </c>
    </row>
    <row r="299" hidden="1" spans="1:12">
      <c r="A299" s="46">
        <v>46070</v>
      </c>
      <c r="B299" s="16" t="s">
        <v>364</v>
      </c>
      <c r="C299" s="16" t="s">
        <v>166</v>
      </c>
      <c r="D299" s="32" t="s">
        <v>79</v>
      </c>
      <c r="E299" s="47">
        <v>15000</v>
      </c>
      <c r="F299" s="4">
        <f t="shared" si="4"/>
        <v>27.1886895051658</v>
      </c>
      <c r="G299">
        <v>551.7</v>
      </c>
      <c r="H299" s="17" t="s">
        <v>11</v>
      </c>
      <c r="I299" s="16" t="s">
        <v>117</v>
      </c>
      <c r="J299" t="s">
        <v>188</v>
      </c>
      <c r="K299" s="24" t="s">
        <v>189</v>
      </c>
      <c r="L299" t="s">
        <v>190</v>
      </c>
    </row>
    <row r="300" hidden="1" spans="1:12">
      <c r="A300" s="26">
        <v>46070</v>
      </c>
      <c r="B300" t="s">
        <v>365</v>
      </c>
      <c r="C300" s="16" t="s">
        <v>169</v>
      </c>
      <c r="D300" s="2" t="s">
        <v>79</v>
      </c>
      <c r="E300">
        <v>8000</v>
      </c>
      <c r="F300" s="4">
        <f t="shared" si="4"/>
        <v>14.5006344027551</v>
      </c>
      <c r="G300">
        <v>551.7</v>
      </c>
      <c r="H300" s="2" t="s">
        <v>17</v>
      </c>
      <c r="I300" s="30" t="s">
        <v>113</v>
      </c>
      <c r="J300" t="s">
        <v>188</v>
      </c>
      <c r="K300" s="24" t="s">
        <v>189</v>
      </c>
      <c r="L300" t="s">
        <v>190</v>
      </c>
    </row>
    <row r="301" hidden="1" spans="1:12">
      <c r="A301" s="26">
        <v>46070</v>
      </c>
      <c r="B301" t="s">
        <v>366</v>
      </c>
      <c r="C301" t="s">
        <v>167</v>
      </c>
      <c r="D301" s="2" t="s">
        <v>79</v>
      </c>
      <c r="E301">
        <v>6600</v>
      </c>
      <c r="F301" s="4">
        <f t="shared" si="4"/>
        <v>11.963023382273</v>
      </c>
      <c r="G301">
        <v>551.7</v>
      </c>
      <c r="H301" s="2" t="s">
        <v>17</v>
      </c>
      <c r="I301" s="30" t="s">
        <v>113</v>
      </c>
      <c r="J301" t="s">
        <v>188</v>
      </c>
      <c r="K301" s="24" t="s">
        <v>189</v>
      </c>
      <c r="L301" t="s">
        <v>190</v>
      </c>
    </row>
    <row r="302" hidden="1" spans="1:12">
      <c r="A302" s="26">
        <v>46070</v>
      </c>
      <c r="B302" t="s">
        <v>367</v>
      </c>
      <c r="C302" s="16" t="s">
        <v>169</v>
      </c>
      <c r="D302" s="2" t="s">
        <v>79</v>
      </c>
      <c r="E302">
        <v>500</v>
      </c>
      <c r="F302" s="4">
        <f t="shared" si="4"/>
        <v>0.906289650172195</v>
      </c>
      <c r="G302">
        <v>551.7</v>
      </c>
      <c r="H302" s="2" t="s">
        <v>17</v>
      </c>
      <c r="I302" s="30" t="s">
        <v>113</v>
      </c>
      <c r="J302" t="s">
        <v>188</v>
      </c>
      <c r="K302" s="24" t="s">
        <v>189</v>
      </c>
      <c r="L302" t="s">
        <v>190</v>
      </c>
    </row>
    <row r="303" hidden="1" spans="1:12">
      <c r="A303" s="26">
        <v>46070</v>
      </c>
      <c r="B303" t="s">
        <v>368</v>
      </c>
      <c r="C303" s="16" t="s">
        <v>169</v>
      </c>
      <c r="D303" s="2" t="s">
        <v>79</v>
      </c>
      <c r="E303">
        <v>300</v>
      </c>
      <c r="F303" s="4">
        <f t="shared" si="4"/>
        <v>0.543773790103317</v>
      </c>
      <c r="G303">
        <v>551.7</v>
      </c>
      <c r="H303" s="2" t="s">
        <v>17</v>
      </c>
      <c r="I303" s="30" t="s">
        <v>113</v>
      </c>
      <c r="J303" t="s">
        <v>188</v>
      </c>
      <c r="K303" s="24" t="s">
        <v>189</v>
      </c>
      <c r="L303" t="s">
        <v>190</v>
      </c>
    </row>
    <row r="304" hidden="1" spans="1:12">
      <c r="A304" s="26">
        <v>46070</v>
      </c>
      <c r="B304" t="s">
        <v>369</v>
      </c>
      <c r="C304" s="16" t="s">
        <v>169</v>
      </c>
      <c r="D304" s="2" t="s">
        <v>79</v>
      </c>
      <c r="E304">
        <v>300</v>
      </c>
      <c r="F304" s="4">
        <f t="shared" si="4"/>
        <v>0.543773790103317</v>
      </c>
      <c r="G304">
        <v>551.7</v>
      </c>
      <c r="H304" s="2" t="s">
        <v>17</v>
      </c>
      <c r="I304" s="30" t="s">
        <v>113</v>
      </c>
      <c r="J304" t="s">
        <v>188</v>
      </c>
      <c r="K304" s="24" t="s">
        <v>189</v>
      </c>
      <c r="L304" t="s">
        <v>190</v>
      </c>
    </row>
    <row r="305" hidden="1" spans="1:12">
      <c r="A305" s="26">
        <v>46070</v>
      </c>
      <c r="B305" t="s">
        <v>353</v>
      </c>
      <c r="C305" s="16" t="s">
        <v>174</v>
      </c>
      <c r="D305" s="2" t="s">
        <v>79</v>
      </c>
      <c r="E305">
        <v>13000</v>
      </c>
      <c r="F305" s="4">
        <f t="shared" si="4"/>
        <v>23.5635309044771</v>
      </c>
      <c r="G305">
        <v>551.7</v>
      </c>
      <c r="H305" s="2" t="s">
        <v>17</v>
      </c>
      <c r="I305" s="30" t="s">
        <v>113</v>
      </c>
      <c r="J305" t="s">
        <v>188</v>
      </c>
      <c r="K305" s="24" t="s">
        <v>189</v>
      </c>
      <c r="L305" t="s">
        <v>190</v>
      </c>
    </row>
    <row r="306" hidden="1" spans="1:12">
      <c r="A306" s="48">
        <v>46070</v>
      </c>
      <c r="B306" s="16" t="s">
        <v>370</v>
      </c>
      <c r="C306" s="16" t="s">
        <v>169</v>
      </c>
      <c r="D306" s="31" t="s">
        <v>79</v>
      </c>
      <c r="E306" s="41">
        <v>5000</v>
      </c>
      <c r="F306" s="4">
        <f t="shared" si="4"/>
        <v>9.06289650172195</v>
      </c>
      <c r="G306">
        <v>551.7</v>
      </c>
      <c r="H306" s="17" t="s">
        <v>16</v>
      </c>
      <c r="I306" s="16" t="s">
        <v>115</v>
      </c>
      <c r="J306" t="s">
        <v>188</v>
      </c>
      <c r="K306" s="24" t="s">
        <v>189</v>
      </c>
      <c r="L306" t="s">
        <v>190</v>
      </c>
    </row>
    <row r="307" hidden="1" spans="1:12">
      <c r="A307" s="48">
        <v>46070</v>
      </c>
      <c r="B307" s="16" t="s">
        <v>371</v>
      </c>
      <c r="C307" s="16" t="s">
        <v>174</v>
      </c>
      <c r="D307" s="31" t="s">
        <v>79</v>
      </c>
      <c r="E307" s="41">
        <v>5000</v>
      </c>
      <c r="F307" s="4">
        <f t="shared" si="4"/>
        <v>9.06289650172195</v>
      </c>
      <c r="G307">
        <v>551.7</v>
      </c>
      <c r="H307" s="17" t="s">
        <v>16</v>
      </c>
      <c r="I307" s="16" t="s">
        <v>115</v>
      </c>
      <c r="J307" t="s">
        <v>188</v>
      </c>
      <c r="K307" s="24" t="s">
        <v>189</v>
      </c>
      <c r="L307" t="s">
        <v>190</v>
      </c>
    </row>
    <row r="308" hidden="1" spans="1:12">
      <c r="A308" s="48">
        <v>46070</v>
      </c>
      <c r="B308" s="16" t="s">
        <v>372</v>
      </c>
      <c r="C308" s="16" t="s">
        <v>174</v>
      </c>
      <c r="D308" s="31" t="s">
        <v>79</v>
      </c>
      <c r="E308" s="41">
        <v>39000</v>
      </c>
      <c r="F308" s="4">
        <f t="shared" si="4"/>
        <v>70.6905927134312</v>
      </c>
      <c r="G308">
        <v>551.7</v>
      </c>
      <c r="H308" s="17" t="s">
        <v>16</v>
      </c>
      <c r="I308" s="16" t="s">
        <v>115</v>
      </c>
      <c r="J308" t="s">
        <v>188</v>
      </c>
      <c r="K308" s="24" t="s">
        <v>189</v>
      </c>
      <c r="L308" t="s">
        <v>190</v>
      </c>
    </row>
    <row r="309" hidden="1" spans="1:12">
      <c r="A309" s="48">
        <v>46070</v>
      </c>
      <c r="B309" s="16" t="s">
        <v>373</v>
      </c>
      <c r="C309" s="16" t="s">
        <v>169</v>
      </c>
      <c r="D309" s="31" t="s">
        <v>79</v>
      </c>
      <c r="E309" s="41">
        <v>2000</v>
      </c>
      <c r="F309" s="4">
        <f t="shared" si="4"/>
        <v>3.62515860068878</v>
      </c>
      <c r="G309">
        <v>551.7</v>
      </c>
      <c r="H309" s="17" t="s">
        <v>16</v>
      </c>
      <c r="I309" s="16" t="s">
        <v>115</v>
      </c>
      <c r="J309" t="s">
        <v>188</v>
      </c>
      <c r="K309" s="24" t="s">
        <v>189</v>
      </c>
      <c r="L309" t="s">
        <v>190</v>
      </c>
    </row>
    <row r="310" hidden="1" spans="1:12">
      <c r="A310" s="48">
        <v>46070</v>
      </c>
      <c r="B310" s="16" t="s">
        <v>374</v>
      </c>
      <c r="C310" s="16" t="s">
        <v>169</v>
      </c>
      <c r="D310" s="31" t="s">
        <v>79</v>
      </c>
      <c r="E310" s="41">
        <v>1000</v>
      </c>
      <c r="F310" s="4">
        <f t="shared" si="4"/>
        <v>1.81257930034439</v>
      </c>
      <c r="G310">
        <v>551.7</v>
      </c>
      <c r="H310" s="17" t="s">
        <v>16</v>
      </c>
      <c r="I310" s="16" t="s">
        <v>115</v>
      </c>
      <c r="J310" t="s">
        <v>188</v>
      </c>
      <c r="K310" s="24" t="s">
        <v>189</v>
      </c>
      <c r="L310" t="s">
        <v>190</v>
      </c>
    </row>
    <row r="311" hidden="1" spans="1:12">
      <c r="A311" s="48">
        <v>46070</v>
      </c>
      <c r="B311" s="16" t="s">
        <v>375</v>
      </c>
      <c r="C311" s="16" t="s">
        <v>169</v>
      </c>
      <c r="D311" s="31" t="s">
        <v>79</v>
      </c>
      <c r="E311" s="41">
        <v>500</v>
      </c>
      <c r="F311" s="4">
        <f t="shared" si="4"/>
        <v>0.906289650172195</v>
      </c>
      <c r="G311">
        <v>551.7</v>
      </c>
      <c r="H311" s="17" t="s">
        <v>16</v>
      </c>
      <c r="I311" s="16" t="s">
        <v>115</v>
      </c>
      <c r="J311" t="s">
        <v>188</v>
      </c>
      <c r="K311" s="24" t="s">
        <v>189</v>
      </c>
      <c r="L311" t="s">
        <v>190</v>
      </c>
    </row>
    <row r="312" hidden="1" spans="1:12">
      <c r="A312" s="48">
        <v>46070</v>
      </c>
      <c r="B312" s="16" t="s">
        <v>376</v>
      </c>
      <c r="C312" s="16" t="s">
        <v>169</v>
      </c>
      <c r="D312" s="31" t="s">
        <v>79</v>
      </c>
      <c r="E312" s="41">
        <v>500</v>
      </c>
      <c r="F312" s="4">
        <f t="shared" si="4"/>
        <v>0.906289650172195</v>
      </c>
      <c r="G312">
        <v>551.7</v>
      </c>
      <c r="H312" s="17" t="s">
        <v>16</v>
      </c>
      <c r="I312" s="16" t="s">
        <v>115</v>
      </c>
      <c r="J312" t="s">
        <v>188</v>
      </c>
      <c r="K312" s="24" t="s">
        <v>189</v>
      </c>
      <c r="L312" t="s">
        <v>190</v>
      </c>
    </row>
    <row r="313" hidden="1" spans="1:12">
      <c r="A313" s="43">
        <v>46070</v>
      </c>
      <c r="B313" s="44" t="s">
        <v>377</v>
      </c>
      <c r="C313" s="16" t="s">
        <v>169</v>
      </c>
      <c r="D313" s="45" t="s">
        <v>79</v>
      </c>
      <c r="E313" s="44">
        <v>7000</v>
      </c>
      <c r="F313" s="4">
        <f t="shared" si="4"/>
        <v>12.6880551024107</v>
      </c>
      <c r="G313">
        <v>551.7</v>
      </c>
      <c r="H313" s="36" t="s">
        <v>15</v>
      </c>
      <c r="I313" t="s">
        <v>114</v>
      </c>
      <c r="J313" t="s">
        <v>188</v>
      </c>
      <c r="K313" s="24" t="s">
        <v>189</v>
      </c>
      <c r="L313" t="s">
        <v>190</v>
      </c>
    </row>
    <row r="314" hidden="1" spans="1:12">
      <c r="A314" s="43">
        <v>46070</v>
      </c>
      <c r="B314" s="44" t="s">
        <v>378</v>
      </c>
      <c r="C314" s="44" t="s">
        <v>167</v>
      </c>
      <c r="D314" s="45" t="s">
        <v>79</v>
      </c>
      <c r="E314" s="44">
        <v>6000</v>
      </c>
      <c r="F314" s="4">
        <f t="shared" si="4"/>
        <v>10.8754758020663</v>
      </c>
      <c r="G314">
        <v>551.7</v>
      </c>
      <c r="H314" s="2" t="s">
        <v>15</v>
      </c>
      <c r="I314" t="s">
        <v>114</v>
      </c>
      <c r="J314" t="s">
        <v>188</v>
      </c>
      <c r="K314" s="24" t="s">
        <v>189</v>
      </c>
      <c r="L314" t="s">
        <v>190</v>
      </c>
    </row>
    <row r="315" hidden="1" spans="1:12">
      <c r="A315" s="43">
        <v>46070</v>
      </c>
      <c r="B315" s="44" t="s">
        <v>379</v>
      </c>
      <c r="C315" s="16" t="s">
        <v>169</v>
      </c>
      <c r="D315" s="45" t="s">
        <v>79</v>
      </c>
      <c r="E315" s="44">
        <v>2000</v>
      </c>
      <c r="F315" s="4">
        <f t="shared" si="4"/>
        <v>3.62515860068878</v>
      </c>
      <c r="G315">
        <v>551.7</v>
      </c>
      <c r="H315" s="36" t="s">
        <v>15</v>
      </c>
      <c r="I315" t="s">
        <v>114</v>
      </c>
      <c r="J315" t="s">
        <v>188</v>
      </c>
      <c r="K315" s="24" t="s">
        <v>189</v>
      </c>
      <c r="L315" t="s">
        <v>190</v>
      </c>
    </row>
    <row r="316" hidden="1" spans="1:12">
      <c r="A316" s="43">
        <v>46070</v>
      </c>
      <c r="B316" s="44" t="s">
        <v>380</v>
      </c>
      <c r="C316" s="16" t="s">
        <v>174</v>
      </c>
      <c r="D316" s="45" t="s">
        <v>79</v>
      </c>
      <c r="E316" s="56">
        <v>5000</v>
      </c>
      <c r="F316" s="4">
        <f t="shared" si="4"/>
        <v>9.06289650172195</v>
      </c>
      <c r="G316">
        <v>551.7</v>
      </c>
      <c r="H316" s="2" t="s">
        <v>15</v>
      </c>
      <c r="I316" t="s">
        <v>114</v>
      </c>
      <c r="J316" t="s">
        <v>188</v>
      </c>
      <c r="K316" s="24" t="s">
        <v>189</v>
      </c>
      <c r="L316" t="s">
        <v>190</v>
      </c>
    </row>
    <row r="317" hidden="1" spans="1:12">
      <c r="A317" s="43">
        <v>46070</v>
      </c>
      <c r="B317" s="44" t="s">
        <v>381</v>
      </c>
      <c r="C317" s="16" t="s">
        <v>174</v>
      </c>
      <c r="D317" s="45" t="s">
        <v>79</v>
      </c>
      <c r="E317" s="56">
        <v>13000</v>
      </c>
      <c r="F317" s="4">
        <f t="shared" si="4"/>
        <v>23.4107689537187</v>
      </c>
      <c r="G317">
        <v>555.3</v>
      </c>
      <c r="H317" s="36" t="s">
        <v>15</v>
      </c>
      <c r="I317" t="s">
        <v>114</v>
      </c>
      <c r="J317" t="s">
        <v>188</v>
      </c>
      <c r="K317" s="24" t="s">
        <v>189</v>
      </c>
      <c r="L317" t="s">
        <v>190</v>
      </c>
    </row>
    <row r="318" hidden="1" spans="1:12">
      <c r="A318" s="57">
        <v>46070</v>
      </c>
      <c r="B318" t="s">
        <v>382</v>
      </c>
      <c r="C318" s="16" t="s">
        <v>170</v>
      </c>
      <c r="D318" s="17" t="s">
        <v>10</v>
      </c>
      <c r="E318" s="15">
        <v>500000</v>
      </c>
      <c r="F318" s="4">
        <f t="shared" si="4"/>
        <v>900.414190527643</v>
      </c>
      <c r="G318">
        <v>555.3</v>
      </c>
      <c r="H318" s="17" t="s">
        <v>27</v>
      </c>
      <c r="I318" s="16" t="s">
        <v>383</v>
      </c>
      <c r="J318" t="s">
        <v>188</v>
      </c>
      <c r="K318" s="24" t="s">
        <v>633</v>
      </c>
      <c r="L318" t="s">
        <v>190</v>
      </c>
    </row>
    <row r="319" hidden="1" spans="1:12">
      <c r="A319" s="46">
        <v>46071</v>
      </c>
      <c r="B319" s="16" t="s">
        <v>384</v>
      </c>
      <c r="C319" s="16" t="s">
        <v>169</v>
      </c>
      <c r="D319" s="32" t="s">
        <v>79</v>
      </c>
      <c r="E319" s="58">
        <v>2000</v>
      </c>
      <c r="F319" s="4">
        <f t="shared" si="4"/>
        <v>3.62515860068878</v>
      </c>
      <c r="G319">
        <v>551.7</v>
      </c>
      <c r="H319" s="17" t="s">
        <v>11</v>
      </c>
      <c r="I319" s="16" t="s">
        <v>120</v>
      </c>
      <c r="J319" t="s">
        <v>188</v>
      </c>
      <c r="K319" s="24" t="s">
        <v>189</v>
      </c>
      <c r="L319" t="s">
        <v>190</v>
      </c>
    </row>
    <row r="320" hidden="1" spans="1:12">
      <c r="A320" s="46">
        <v>46071</v>
      </c>
      <c r="B320" s="16" t="s">
        <v>385</v>
      </c>
      <c r="C320" s="16" t="s">
        <v>169</v>
      </c>
      <c r="D320" s="32" t="s">
        <v>79</v>
      </c>
      <c r="E320" s="58">
        <v>5000</v>
      </c>
      <c r="F320" s="4">
        <f t="shared" si="4"/>
        <v>9.06289650172195</v>
      </c>
      <c r="G320">
        <v>551.7</v>
      </c>
      <c r="H320" s="17" t="s">
        <v>11</v>
      </c>
      <c r="I320" s="16" t="s">
        <v>120</v>
      </c>
      <c r="J320" t="s">
        <v>188</v>
      </c>
      <c r="K320" s="24" t="s">
        <v>189</v>
      </c>
      <c r="L320" t="s">
        <v>190</v>
      </c>
    </row>
    <row r="321" hidden="1" spans="1:12">
      <c r="A321" s="46">
        <v>46071</v>
      </c>
      <c r="B321" s="16" t="s">
        <v>386</v>
      </c>
      <c r="C321" s="16" t="s">
        <v>169</v>
      </c>
      <c r="D321" s="32" t="s">
        <v>79</v>
      </c>
      <c r="E321" s="47">
        <v>5000</v>
      </c>
      <c r="F321" s="4">
        <f t="shared" si="4"/>
        <v>9.00414190527643</v>
      </c>
      <c r="G321">
        <v>555.3</v>
      </c>
      <c r="H321" s="17" t="s">
        <v>11</v>
      </c>
      <c r="I321" s="16" t="s">
        <v>120</v>
      </c>
      <c r="J321" t="s">
        <v>188</v>
      </c>
      <c r="K321" s="24" t="s">
        <v>189</v>
      </c>
      <c r="L321" t="s">
        <v>190</v>
      </c>
    </row>
    <row r="322" hidden="1" spans="1:12">
      <c r="A322" s="46">
        <v>46071</v>
      </c>
      <c r="B322" s="16" t="s">
        <v>387</v>
      </c>
      <c r="C322" s="16" t="s">
        <v>169</v>
      </c>
      <c r="D322" s="32" t="s">
        <v>79</v>
      </c>
      <c r="E322" s="47">
        <v>8000</v>
      </c>
      <c r="F322" s="4">
        <f t="shared" ref="F322:F385" si="5">+E322/G322</f>
        <v>14.4066270484423</v>
      </c>
      <c r="G322">
        <v>555.3</v>
      </c>
      <c r="H322" s="17" t="s">
        <v>11</v>
      </c>
      <c r="I322" s="16" t="s">
        <v>111</v>
      </c>
      <c r="J322" t="s">
        <v>188</v>
      </c>
      <c r="K322" s="24" t="s">
        <v>189</v>
      </c>
      <c r="L322" t="s">
        <v>190</v>
      </c>
    </row>
    <row r="323" hidden="1" spans="1:12">
      <c r="A323" s="46">
        <v>46071</v>
      </c>
      <c r="B323" s="16" t="s">
        <v>388</v>
      </c>
      <c r="C323" s="16" t="s">
        <v>169</v>
      </c>
      <c r="D323" s="32" t="s">
        <v>79</v>
      </c>
      <c r="E323" s="47">
        <v>8000</v>
      </c>
      <c r="F323" s="4">
        <f t="shared" si="5"/>
        <v>14.4066270484423</v>
      </c>
      <c r="G323">
        <v>555.3</v>
      </c>
      <c r="H323" s="17" t="s">
        <v>11</v>
      </c>
      <c r="I323" s="16" t="s">
        <v>111</v>
      </c>
      <c r="J323" t="s">
        <v>188</v>
      </c>
      <c r="K323" s="24" t="s">
        <v>189</v>
      </c>
      <c r="L323" t="s">
        <v>190</v>
      </c>
    </row>
    <row r="324" hidden="1" spans="1:12">
      <c r="A324" s="26">
        <v>46071</v>
      </c>
      <c r="B324" s="19" t="s">
        <v>389</v>
      </c>
      <c r="C324" s="16" t="s">
        <v>169</v>
      </c>
      <c r="D324" s="27" t="s">
        <v>10</v>
      </c>
      <c r="E324">
        <v>1000</v>
      </c>
      <c r="F324" s="4">
        <f t="shared" si="5"/>
        <v>1.80082838105529</v>
      </c>
      <c r="G324">
        <v>555.3</v>
      </c>
      <c r="H324" s="2" t="s">
        <v>22</v>
      </c>
      <c r="I324" t="s">
        <v>123</v>
      </c>
      <c r="J324" t="s">
        <v>188</v>
      </c>
      <c r="K324" s="24" t="s">
        <v>633</v>
      </c>
      <c r="L324" t="s">
        <v>190</v>
      </c>
    </row>
    <row r="325" hidden="1" spans="1:12">
      <c r="A325" s="26">
        <v>46071</v>
      </c>
      <c r="B325" s="19" t="s">
        <v>390</v>
      </c>
      <c r="C325" s="16" t="s">
        <v>169</v>
      </c>
      <c r="D325" s="27" t="s">
        <v>10</v>
      </c>
      <c r="E325">
        <v>1000</v>
      </c>
      <c r="F325" s="4">
        <f t="shared" si="5"/>
        <v>1.80082838105529</v>
      </c>
      <c r="G325">
        <v>555.3</v>
      </c>
      <c r="H325" s="2" t="s">
        <v>22</v>
      </c>
      <c r="I325" t="s">
        <v>123</v>
      </c>
      <c r="J325" t="s">
        <v>188</v>
      </c>
      <c r="K325" s="24" t="s">
        <v>633</v>
      </c>
      <c r="L325" t="s">
        <v>190</v>
      </c>
    </row>
    <row r="326" hidden="1" spans="1:12">
      <c r="A326" s="26">
        <v>46071</v>
      </c>
      <c r="B326" s="19" t="s">
        <v>391</v>
      </c>
      <c r="C326" t="s">
        <v>173</v>
      </c>
      <c r="D326" s="27" t="s">
        <v>10</v>
      </c>
      <c r="E326">
        <v>500</v>
      </c>
      <c r="F326" s="4">
        <f t="shared" si="5"/>
        <v>0.900414190527643</v>
      </c>
      <c r="G326">
        <v>555.3</v>
      </c>
      <c r="H326" s="2" t="s">
        <v>22</v>
      </c>
      <c r="I326" t="s">
        <v>123</v>
      </c>
      <c r="J326" t="s">
        <v>188</v>
      </c>
      <c r="K326" s="24" t="s">
        <v>633</v>
      </c>
      <c r="L326" t="s">
        <v>190</v>
      </c>
    </row>
    <row r="327" hidden="1" spans="1:12">
      <c r="A327" s="26">
        <v>46071</v>
      </c>
      <c r="B327" s="19" t="s">
        <v>392</v>
      </c>
      <c r="C327" t="s">
        <v>173</v>
      </c>
      <c r="D327" s="27" t="s">
        <v>10</v>
      </c>
      <c r="E327">
        <v>500</v>
      </c>
      <c r="F327" s="4">
        <f t="shared" si="5"/>
        <v>0.900414190527643</v>
      </c>
      <c r="G327">
        <v>555.3</v>
      </c>
      <c r="H327" s="2" t="s">
        <v>22</v>
      </c>
      <c r="I327" t="s">
        <v>123</v>
      </c>
      <c r="J327" t="s">
        <v>188</v>
      </c>
      <c r="K327" s="24" t="s">
        <v>633</v>
      </c>
      <c r="L327" t="s">
        <v>190</v>
      </c>
    </row>
    <row r="328" hidden="1" spans="1:12">
      <c r="A328" s="26">
        <v>46071</v>
      </c>
      <c r="B328" s="19" t="s">
        <v>393</v>
      </c>
      <c r="C328" t="s">
        <v>173</v>
      </c>
      <c r="D328" s="27" t="s">
        <v>10</v>
      </c>
      <c r="E328">
        <v>500</v>
      </c>
      <c r="F328" s="4">
        <f t="shared" si="5"/>
        <v>0.900414190527643</v>
      </c>
      <c r="G328">
        <v>555.3</v>
      </c>
      <c r="H328" s="2" t="s">
        <v>22</v>
      </c>
      <c r="I328" t="s">
        <v>123</v>
      </c>
      <c r="J328" t="s">
        <v>188</v>
      </c>
      <c r="K328" s="24" t="s">
        <v>633</v>
      </c>
      <c r="L328" t="s">
        <v>190</v>
      </c>
    </row>
    <row r="329" hidden="1" spans="1:12">
      <c r="A329" s="26">
        <v>46071</v>
      </c>
      <c r="B329" s="19" t="s">
        <v>394</v>
      </c>
      <c r="C329" t="s">
        <v>173</v>
      </c>
      <c r="D329" s="27" t="s">
        <v>10</v>
      </c>
      <c r="E329">
        <v>500</v>
      </c>
      <c r="F329" s="4">
        <f t="shared" si="5"/>
        <v>0.900414190527643</v>
      </c>
      <c r="G329">
        <v>555.3</v>
      </c>
      <c r="H329" s="2" t="s">
        <v>22</v>
      </c>
      <c r="I329" t="s">
        <v>123</v>
      </c>
      <c r="J329" t="s">
        <v>188</v>
      </c>
      <c r="K329" s="24" t="s">
        <v>633</v>
      </c>
      <c r="L329" t="s">
        <v>190</v>
      </c>
    </row>
    <row r="330" hidden="1" spans="1:12">
      <c r="A330" s="26">
        <v>46071</v>
      </c>
      <c r="B330" t="s">
        <v>395</v>
      </c>
      <c r="C330" s="16" t="s">
        <v>174</v>
      </c>
      <c r="D330" s="2" t="s">
        <v>79</v>
      </c>
      <c r="E330">
        <v>5000</v>
      </c>
      <c r="F330" s="4">
        <f t="shared" si="5"/>
        <v>9.00414190527643</v>
      </c>
      <c r="G330">
        <v>555.3</v>
      </c>
      <c r="H330" s="2" t="s">
        <v>17</v>
      </c>
      <c r="I330" s="30" t="s">
        <v>113</v>
      </c>
      <c r="J330" t="s">
        <v>188</v>
      </c>
      <c r="K330" s="24" t="s">
        <v>189</v>
      </c>
      <c r="L330" t="s">
        <v>190</v>
      </c>
    </row>
    <row r="331" hidden="1" spans="1:12">
      <c r="A331" s="26">
        <v>46071</v>
      </c>
      <c r="B331" t="s">
        <v>396</v>
      </c>
      <c r="C331" s="16" t="s">
        <v>169</v>
      </c>
      <c r="D331" s="2" t="s">
        <v>79</v>
      </c>
      <c r="E331">
        <v>500</v>
      </c>
      <c r="F331" s="4">
        <f t="shared" si="5"/>
        <v>0.900414190527643</v>
      </c>
      <c r="G331">
        <v>555.3</v>
      </c>
      <c r="H331" s="2" t="s">
        <v>17</v>
      </c>
      <c r="I331" s="30" t="s">
        <v>113</v>
      </c>
      <c r="J331" t="s">
        <v>188</v>
      </c>
      <c r="K331" s="24" t="s">
        <v>189</v>
      </c>
      <c r="L331" t="s">
        <v>190</v>
      </c>
    </row>
    <row r="332" hidden="1" spans="1:12">
      <c r="A332" s="26">
        <v>46071</v>
      </c>
      <c r="B332" t="s">
        <v>397</v>
      </c>
      <c r="C332" s="16" t="s">
        <v>169</v>
      </c>
      <c r="D332" s="2" t="s">
        <v>79</v>
      </c>
      <c r="E332">
        <v>1000</v>
      </c>
      <c r="F332" s="4">
        <f t="shared" si="5"/>
        <v>1.80082838105529</v>
      </c>
      <c r="G332">
        <v>555.3</v>
      </c>
      <c r="H332" s="2" t="s">
        <v>17</v>
      </c>
      <c r="I332" s="30" t="s">
        <v>113</v>
      </c>
      <c r="J332" t="s">
        <v>188</v>
      </c>
      <c r="K332" s="24" t="s">
        <v>189</v>
      </c>
      <c r="L332" t="s">
        <v>190</v>
      </c>
    </row>
    <row r="333" hidden="1" spans="1:12">
      <c r="A333" s="26">
        <v>46071</v>
      </c>
      <c r="B333" t="s">
        <v>398</v>
      </c>
      <c r="C333" s="16" t="s">
        <v>169</v>
      </c>
      <c r="D333" s="2" t="s">
        <v>79</v>
      </c>
      <c r="E333">
        <v>500</v>
      </c>
      <c r="F333" s="4">
        <f t="shared" si="5"/>
        <v>0.900414190527643</v>
      </c>
      <c r="G333">
        <v>555.3</v>
      </c>
      <c r="H333" s="2" t="s">
        <v>17</v>
      </c>
      <c r="I333" s="30" t="s">
        <v>113</v>
      </c>
      <c r="J333" t="s">
        <v>188</v>
      </c>
      <c r="K333" s="24" t="s">
        <v>189</v>
      </c>
      <c r="L333" t="s">
        <v>190</v>
      </c>
    </row>
    <row r="334" hidden="1" spans="1:12">
      <c r="A334" s="26">
        <v>46071</v>
      </c>
      <c r="B334" t="s">
        <v>399</v>
      </c>
      <c r="C334" s="16" t="s">
        <v>169</v>
      </c>
      <c r="D334" s="2" t="s">
        <v>79</v>
      </c>
      <c r="E334">
        <v>400</v>
      </c>
      <c r="F334" s="4">
        <f t="shared" si="5"/>
        <v>0.720331352422114</v>
      </c>
      <c r="G334">
        <v>555.3</v>
      </c>
      <c r="H334" s="2" t="s">
        <v>17</v>
      </c>
      <c r="I334" s="30" t="s">
        <v>113</v>
      </c>
      <c r="J334" t="s">
        <v>188</v>
      </c>
      <c r="K334" s="24" t="s">
        <v>189</v>
      </c>
      <c r="L334" t="s">
        <v>190</v>
      </c>
    </row>
    <row r="335" hidden="1" spans="1:12">
      <c r="A335" s="26">
        <v>46071</v>
      </c>
      <c r="B335" t="s">
        <v>400</v>
      </c>
      <c r="C335" s="16" t="s">
        <v>169</v>
      </c>
      <c r="D335" s="2" t="s">
        <v>79</v>
      </c>
      <c r="E335">
        <v>1000</v>
      </c>
      <c r="F335" s="4">
        <f t="shared" si="5"/>
        <v>1.80082838105529</v>
      </c>
      <c r="G335">
        <v>555.3</v>
      </c>
      <c r="H335" s="2" t="s">
        <v>17</v>
      </c>
      <c r="I335" s="30" t="s">
        <v>113</v>
      </c>
      <c r="J335" t="s">
        <v>188</v>
      </c>
      <c r="K335" s="24" t="s">
        <v>189</v>
      </c>
      <c r="L335" t="s">
        <v>190</v>
      </c>
    </row>
    <row r="336" hidden="1" spans="1:12">
      <c r="A336" s="26">
        <v>46071</v>
      </c>
      <c r="B336" t="s">
        <v>367</v>
      </c>
      <c r="C336" s="16" t="s">
        <v>169</v>
      </c>
      <c r="D336" s="2" t="s">
        <v>79</v>
      </c>
      <c r="E336">
        <v>400</v>
      </c>
      <c r="F336" s="4">
        <f t="shared" si="5"/>
        <v>0.720331352422114</v>
      </c>
      <c r="G336">
        <v>555.3</v>
      </c>
      <c r="H336" s="2" t="s">
        <v>17</v>
      </c>
      <c r="I336" s="30" t="s">
        <v>113</v>
      </c>
      <c r="J336" t="s">
        <v>188</v>
      </c>
      <c r="K336" s="24" t="s">
        <v>189</v>
      </c>
      <c r="L336" t="s">
        <v>190</v>
      </c>
    </row>
    <row r="337" hidden="1" spans="1:12">
      <c r="A337" s="26">
        <v>46071</v>
      </c>
      <c r="B337" t="s">
        <v>368</v>
      </c>
      <c r="C337" s="16" t="s">
        <v>169</v>
      </c>
      <c r="D337" s="2" t="s">
        <v>79</v>
      </c>
      <c r="E337">
        <v>300</v>
      </c>
      <c r="F337" s="4">
        <f t="shared" si="5"/>
        <v>0.540248514316586</v>
      </c>
      <c r="G337">
        <v>555.3</v>
      </c>
      <c r="H337" s="2" t="s">
        <v>17</v>
      </c>
      <c r="I337" s="30" t="s">
        <v>113</v>
      </c>
      <c r="J337" t="s">
        <v>188</v>
      </c>
      <c r="K337" s="24" t="s">
        <v>189</v>
      </c>
      <c r="L337" t="s">
        <v>190</v>
      </c>
    </row>
    <row r="338" hidden="1" spans="1:12">
      <c r="A338" s="26">
        <v>46071</v>
      </c>
      <c r="B338" t="s">
        <v>369</v>
      </c>
      <c r="C338" s="16" t="s">
        <v>169</v>
      </c>
      <c r="D338" s="2" t="s">
        <v>79</v>
      </c>
      <c r="E338">
        <v>300</v>
      </c>
      <c r="F338" s="4">
        <f t="shared" si="5"/>
        <v>0.540248514316586</v>
      </c>
      <c r="G338">
        <v>555.3</v>
      </c>
      <c r="H338" s="2" t="s">
        <v>17</v>
      </c>
      <c r="I338" s="30" t="s">
        <v>113</v>
      </c>
      <c r="J338" t="s">
        <v>188</v>
      </c>
      <c r="K338" s="24" t="s">
        <v>189</v>
      </c>
      <c r="L338" t="s">
        <v>190</v>
      </c>
    </row>
    <row r="339" hidden="1" spans="1:12">
      <c r="A339" s="26">
        <v>46071</v>
      </c>
      <c r="B339" t="s">
        <v>395</v>
      </c>
      <c r="C339" s="16" t="s">
        <v>174</v>
      </c>
      <c r="D339" s="2" t="s">
        <v>79</v>
      </c>
      <c r="E339">
        <v>5000</v>
      </c>
      <c r="F339" s="4">
        <f t="shared" si="5"/>
        <v>9.00414190527643</v>
      </c>
      <c r="G339">
        <v>555.3</v>
      </c>
      <c r="H339" s="2" t="s">
        <v>17</v>
      </c>
      <c r="I339" s="30" t="s">
        <v>113</v>
      </c>
      <c r="J339" t="s">
        <v>188</v>
      </c>
      <c r="K339" s="24" t="s">
        <v>189</v>
      </c>
      <c r="L339" t="s">
        <v>190</v>
      </c>
    </row>
    <row r="340" hidden="1" spans="1:12">
      <c r="A340" s="26">
        <v>46071</v>
      </c>
      <c r="B340" t="s">
        <v>401</v>
      </c>
      <c r="C340" t="s">
        <v>175</v>
      </c>
      <c r="D340" s="2" t="s">
        <v>79</v>
      </c>
      <c r="E340">
        <v>3000</v>
      </c>
      <c r="F340" s="4">
        <f t="shared" si="5"/>
        <v>5.40248514316586</v>
      </c>
      <c r="G340">
        <v>555.3</v>
      </c>
      <c r="H340" s="2" t="s">
        <v>17</v>
      </c>
      <c r="I340" s="30" t="s">
        <v>113</v>
      </c>
      <c r="J340" t="s">
        <v>188</v>
      </c>
      <c r="K340" s="24" t="s">
        <v>189</v>
      </c>
      <c r="L340" t="s">
        <v>190</v>
      </c>
    </row>
    <row r="341" hidden="1" spans="1:12">
      <c r="A341" s="48">
        <v>46071</v>
      </c>
      <c r="B341" s="16" t="s">
        <v>402</v>
      </c>
      <c r="C341" s="16" t="s">
        <v>169</v>
      </c>
      <c r="D341" s="31" t="s">
        <v>79</v>
      </c>
      <c r="E341" s="41">
        <v>500</v>
      </c>
      <c r="F341" s="4">
        <f t="shared" si="5"/>
        <v>0.900414190527643</v>
      </c>
      <c r="G341">
        <v>555.3</v>
      </c>
      <c r="H341" s="17" t="s">
        <v>16</v>
      </c>
      <c r="I341" s="16" t="s">
        <v>115</v>
      </c>
      <c r="J341" t="s">
        <v>188</v>
      </c>
      <c r="K341" s="24" t="s">
        <v>189</v>
      </c>
      <c r="L341" t="s">
        <v>190</v>
      </c>
    </row>
    <row r="342" hidden="1" spans="1:12">
      <c r="A342" s="48">
        <v>46071</v>
      </c>
      <c r="B342" s="16" t="s">
        <v>403</v>
      </c>
      <c r="C342" s="16" t="s">
        <v>169</v>
      </c>
      <c r="D342" s="31" t="s">
        <v>79</v>
      </c>
      <c r="E342" s="41">
        <v>5000</v>
      </c>
      <c r="F342" s="4">
        <f t="shared" si="5"/>
        <v>9.00414190527643</v>
      </c>
      <c r="G342">
        <v>555.3</v>
      </c>
      <c r="H342" s="17" t="s">
        <v>16</v>
      </c>
      <c r="I342" s="16" t="s">
        <v>115</v>
      </c>
      <c r="J342" t="s">
        <v>188</v>
      </c>
      <c r="K342" s="24" t="s">
        <v>189</v>
      </c>
      <c r="L342" t="s">
        <v>190</v>
      </c>
    </row>
    <row r="343" hidden="1" spans="1:12">
      <c r="A343" s="48">
        <v>46071</v>
      </c>
      <c r="B343" s="16" t="s">
        <v>404</v>
      </c>
      <c r="C343" s="16" t="s">
        <v>169</v>
      </c>
      <c r="D343" s="31" t="s">
        <v>79</v>
      </c>
      <c r="E343" s="16">
        <v>5000</v>
      </c>
      <c r="F343" s="4">
        <f t="shared" si="5"/>
        <v>9.00414190527643</v>
      </c>
      <c r="G343">
        <v>555.3</v>
      </c>
      <c r="H343" s="17" t="s">
        <v>16</v>
      </c>
      <c r="I343" s="16" t="s">
        <v>115</v>
      </c>
      <c r="J343" t="s">
        <v>188</v>
      </c>
      <c r="K343" s="24" t="s">
        <v>189</v>
      </c>
      <c r="L343" t="s">
        <v>190</v>
      </c>
    </row>
    <row r="344" hidden="1" spans="1:12">
      <c r="A344" s="48">
        <v>46071</v>
      </c>
      <c r="B344" s="16" t="s">
        <v>405</v>
      </c>
      <c r="C344" s="16" t="s">
        <v>169</v>
      </c>
      <c r="D344" s="31" t="s">
        <v>79</v>
      </c>
      <c r="E344" s="16">
        <v>500</v>
      </c>
      <c r="F344" s="4">
        <f t="shared" si="5"/>
        <v>0.900414190527643</v>
      </c>
      <c r="G344">
        <v>555.3</v>
      </c>
      <c r="H344" s="17" t="s">
        <v>16</v>
      </c>
      <c r="I344" s="16" t="s">
        <v>115</v>
      </c>
      <c r="J344" t="s">
        <v>188</v>
      </c>
      <c r="K344" s="24" t="s">
        <v>189</v>
      </c>
      <c r="L344" t="s">
        <v>190</v>
      </c>
    </row>
    <row r="345" hidden="1" spans="1:12">
      <c r="A345" s="48">
        <v>46071</v>
      </c>
      <c r="B345" s="16" t="s">
        <v>371</v>
      </c>
      <c r="C345" s="16" t="s">
        <v>174</v>
      </c>
      <c r="D345" s="31" t="s">
        <v>79</v>
      </c>
      <c r="E345" s="16">
        <v>5000</v>
      </c>
      <c r="F345" s="4">
        <f t="shared" si="5"/>
        <v>9.00414190527643</v>
      </c>
      <c r="G345">
        <v>555.3</v>
      </c>
      <c r="H345" s="17" t="s">
        <v>16</v>
      </c>
      <c r="I345" s="16" t="s">
        <v>115</v>
      </c>
      <c r="J345" t="s">
        <v>188</v>
      </c>
      <c r="K345" s="24" t="s">
        <v>189</v>
      </c>
      <c r="L345" t="s">
        <v>190</v>
      </c>
    </row>
    <row r="346" hidden="1" spans="1:12">
      <c r="A346" s="48">
        <v>46071</v>
      </c>
      <c r="B346" s="16" t="s">
        <v>406</v>
      </c>
      <c r="C346" s="16" t="s">
        <v>169</v>
      </c>
      <c r="D346" s="31" t="s">
        <v>79</v>
      </c>
      <c r="E346" s="16">
        <v>500</v>
      </c>
      <c r="F346" s="4">
        <f t="shared" si="5"/>
        <v>0.900414190527643</v>
      </c>
      <c r="G346">
        <v>555.3</v>
      </c>
      <c r="H346" s="17" t="s">
        <v>16</v>
      </c>
      <c r="I346" s="16" t="s">
        <v>115</v>
      </c>
      <c r="J346" t="s">
        <v>188</v>
      </c>
      <c r="K346" s="24" t="s">
        <v>189</v>
      </c>
      <c r="L346" t="s">
        <v>190</v>
      </c>
    </row>
    <row r="347" hidden="1" spans="1:12">
      <c r="A347" s="48">
        <v>46071</v>
      </c>
      <c r="B347" s="16" t="s">
        <v>407</v>
      </c>
      <c r="C347" s="16" t="s">
        <v>169</v>
      </c>
      <c r="D347" s="31" t="s">
        <v>79</v>
      </c>
      <c r="E347" s="16">
        <v>500</v>
      </c>
      <c r="F347" s="4">
        <f t="shared" si="5"/>
        <v>0.900414190527643</v>
      </c>
      <c r="G347">
        <v>555.3</v>
      </c>
      <c r="H347" s="17" t="s">
        <v>16</v>
      </c>
      <c r="I347" s="16" t="s">
        <v>115</v>
      </c>
      <c r="J347" t="s">
        <v>188</v>
      </c>
      <c r="K347" s="24" t="s">
        <v>189</v>
      </c>
      <c r="L347" t="s">
        <v>190</v>
      </c>
    </row>
    <row r="348" hidden="1" spans="1:12">
      <c r="A348" s="48">
        <v>46071</v>
      </c>
      <c r="B348" s="16" t="s">
        <v>376</v>
      </c>
      <c r="C348" s="16" t="s">
        <v>169</v>
      </c>
      <c r="D348" s="31" t="s">
        <v>79</v>
      </c>
      <c r="E348" s="16">
        <v>500</v>
      </c>
      <c r="F348" s="4">
        <f t="shared" si="5"/>
        <v>0.900414190527643</v>
      </c>
      <c r="G348">
        <v>555.3</v>
      </c>
      <c r="H348" s="17" t="s">
        <v>16</v>
      </c>
      <c r="I348" s="16" t="s">
        <v>115</v>
      </c>
      <c r="J348" t="s">
        <v>188</v>
      </c>
      <c r="K348" s="24" t="s">
        <v>189</v>
      </c>
      <c r="L348" t="s">
        <v>190</v>
      </c>
    </row>
    <row r="349" hidden="1" spans="1:12">
      <c r="A349" s="43">
        <v>46071</v>
      </c>
      <c r="B349" s="44" t="s">
        <v>381</v>
      </c>
      <c r="C349" s="16" t="s">
        <v>174</v>
      </c>
      <c r="D349" s="45" t="s">
        <v>79</v>
      </c>
      <c r="E349" s="44">
        <v>13000</v>
      </c>
      <c r="F349" s="4">
        <f t="shared" si="5"/>
        <v>23.4107689537187</v>
      </c>
      <c r="G349">
        <v>555.3</v>
      </c>
      <c r="H349" s="2" t="s">
        <v>15</v>
      </c>
      <c r="I349" t="s">
        <v>114</v>
      </c>
      <c r="J349" t="s">
        <v>188</v>
      </c>
      <c r="K349" s="24" t="s">
        <v>189</v>
      </c>
      <c r="L349" t="s">
        <v>190</v>
      </c>
    </row>
    <row r="350" hidden="1" spans="1:12">
      <c r="A350" s="43">
        <v>46071</v>
      </c>
      <c r="B350" s="44" t="s">
        <v>408</v>
      </c>
      <c r="C350" s="44" t="s">
        <v>175</v>
      </c>
      <c r="D350" s="45" t="s">
        <v>79</v>
      </c>
      <c r="E350" s="44">
        <v>6000</v>
      </c>
      <c r="F350" s="4">
        <f t="shared" si="5"/>
        <v>10.8049702863317</v>
      </c>
      <c r="G350">
        <v>555.3</v>
      </c>
      <c r="H350" s="36" t="s">
        <v>15</v>
      </c>
      <c r="I350" t="s">
        <v>114</v>
      </c>
      <c r="J350" t="s">
        <v>188</v>
      </c>
      <c r="K350" s="24" t="s">
        <v>189</v>
      </c>
      <c r="L350" t="s">
        <v>190</v>
      </c>
    </row>
    <row r="351" hidden="1" spans="1:12">
      <c r="A351" s="43">
        <v>46071</v>
      </c>
      <c r="B351" s="44" t="s">
        <v>409</v>
      </c>
      <c r="C351" s="16" t="s">
        <v>169</v>
      </c>
      <c r="D351" s="45" t="s">
        <v>79</v>
      </c>
      <c r="E351" s="44">
        <v>10000</v>
      </c>
      <c r="F351" s="4">
        <f t="shared" si="5"/>
        <v>18.0082838105529</v>
      </c>
      <c r="G351">
        <v>555.3</v>
      </c>
      <c r="H351" s="2" t="s">
        <v>15</v>
      </c>
      <c r="I351" t="s">
        <v>114</v>
      </c>
      <c r="J351" t="s">
        <v>188</v>
      </c>
      <c r="K351" s="24" t="s">
        <v>189</v>
      </c>
      <c r="L351" t="s">
        <v>190</v>
      </c>
    </row>
    <row r="352" hidden="1" spans="1:12">
      <c r="A352" s="43">
        <v>46071</v>
      </c>
      <c r="B352" s="44" t="s">
        <v>410</v>
      </c>
      <c r="C352" s="16" t="s">
        <v>174</v>
      </c>
      <c r="D352" s="45" t="s">
        <v>79</v>
      </c>
      <c r="E352" s="44">
        <v>5000</v>
      </c>
      <c r="F352" s="4">
        <f t="shared" si="5"/>
        <v>9.00414190527643</v>
      </c>
      <c r="G352">
        <v>555.3</v>
      </c>
      <c r="H352" s="36" t="s">
        <v>15</v>
      </c>
      <c r="I352" t="s">
        <v>114</v>
      </c>
      <c r="J352" t="s">
        <v>188</v>
      </c>
      <c r="K352" s="24" t="s">
        <v>189</v>
      </c>
      <c r="L352" t="s">
        <v>190</v>
      </c>
    </row>
    <row r="353" hidden="1" spans="1:12">
      <c r="A353" s="43">
        <v>46071</v>
      </c>
      <c r="B353" s="44" t="s">
        <v>411</v>
      </c>
      <c r="C353" s="16" t="s">
        <v>169</v>
      </c>
      <c r="D353" s="45" t="s">
        <v>79</v>
      </c>
      <c r="E353" s="44">
        <v>2000</v>
      </c>
      <c r="F353" s="4">
        <f t="shared" si="5"/>
        <v>3.60165676211057</v>
      </c>
      <c r="G353">
        <v>555.3</v>
      </c>
      <c r="H353" s="2" t="s">
        <v>15</v>
      </c>
      <c r="I353" t="s">
        <v>114</v>
      </c>
      <c r="J353" t="s">
        <v>188</v>
      </c>
      <c r="K353" s="24" t="s">
        <v>189</v>
      </c>
      <c r="L353" t="s">
        <v>190</v>
      </c>
    </row>
    <row r="354" hidden="1" spans="1:12">
      <c r="A354" s="46">
        <v>46072</v>
      </c>
      <c r="B354" s="16" t="s">
        <v>412</v>
      </c>
      <c r="C354" s="16" t="s">
        <v>169</v>
      </c>
      <c r="D354" s="32" t="s">
        <v>79</v>
      </c>
      <c r="E354" s="47">
        <v>5000</v>
      </c>
      <c r="F354" s="4">
        <f t="shared" si="5"/>
        <v>9.00414190527643</v>
      </c>
      <c r="G354">
        <v>555.3</v>
      </c>
      <c r="H354" s="17" t="s">
        <v>11</v>
      </c>
      <c r="I354" s="16" t="s">
        <v>111</v>
      </c>
      <c r="J354" t="s">
        <v>188</v>
      </c>
      <c r="K354" s="24" t="s">
        <v>189</v>
      </c>
      <c r="L354" t="s">
        <v>190</v>
      </c>
    </row>
    <row r="355" hidden="1" spans="1:12">
      <c r="A355" s="48">
        <v>46072</v>
      </c>
      <c r="B355" s="16" t="s">
        <v>413</v>
      </c>
      <c r="C355" s="16" t="s">
        <v>167</v>
      </c>
      <c r="D355" s="32" t="s">
        <v>79</v>
      </c>
      <c r="E355" s="47">
        <v>2000</v>
      </c>
      <c r="F355" s="4">
        <f t="shared" si="5"/>
        <v>3.60165676211057</v>
      </c>
      <c r="G355">
        <v>555.3</v>
      </c>
      <c r="H355" s="17" t="s">
        <v>11</v>
      </c>
      <c r="I355" s="16" t="s">
        <v>111</v>
      </c>
      <c r="J355" t="s">
        <v>188</v>
      </c>
      <c r="K355" s="24" t="s">
        <v>189</v>
      </c>
      <c r="L355" t="s">
        <v>190</v>
      </c>
    </row>
    <row r="356" hidden="1" spans="1:12">
      <c r="A356" s="46">
        <v>46072</v>
      </c>
      <c r="B356" s="16" t="s">
        <v>414</v>
      </c>
      <c r="C356" s="16" t="s">
        <v>174</v>
      </c>
      <c r="D356" s="32" t="s">
        <v>79</v>
      </c>
      <c r="E356" s="47">
        <v>5000</v>
      </c>
      <c r="F356" s="4">
        <f t="shared" si="5"/>
        <v>9.00414190527643</v>
      </c>
      <c r="G356">
        <v>555.3</v>
      </c>
      <c r="H356" s="17" t="s">
        <v>11</v>
      </c>
      <c r="I356" s="16" t="s">
        <v>111</v>
      </c>
      <c r="J356" t="s">
        <v>188</v>
      </c>
      <c r="K356" s="24" t="s">
        <v>189</v>
      </c>
      <c r="L356" t="s">
        <v>190</v>
      </c>
    </row>
    <row r="357" hidden="1" spans="1:12">
      <c r="A357" s="48">
        <v>46072</v>
      </c>
      <c r="B357" s="16" t="s">
        <v>415</v>
      </c>
      <c r="C357" s="16" t="s">
        <v>169</v>
      </c>
      <c r="D357" s="32" t="s">
        <v>79</v>
      </c>
      <c r="E357" s="47">
        <v>500</v>
      </c>
      <c r="F357" s="4">
        <f t="shared" si="5"/>
        <v>0.900414190527643</v>
      </c>
      <c r="G357">
        <v>555.3</v>
      </c>
      <c r="H357" s="17" t="s">
        <v>11</v>
      </c>
      <c r="I357" s="16" t="s">
        <v>111</v>
      </c>
      <c r="J357" t="s">
        <v>188</v>
      </c>
      <c r="K357" s="24" t="s">
        <v>189</v>
      </c>
      <c r="L357" t="s">
        <v>190</v>
      </c>
    </row>
    <row r="358" hidden="1" spans="1:12">
      <c r="A358" s="46">
        <v>46072</v>
      </c>
      <c r="B358" s="16" t="s">
        <v>416</v>
      </c>
      <c r="C358" s="16" t="s">
        <v>175</v>
      </c>
      <c r="D358" s="32" t="s">
        <v>79</v>
      </c>
      <c r="E358" s="47">
        <v>2000</v>
      </c>
      <c r="F358" s="4">
        <f t="shared" si="5"/>
        <v>3.60165676211057</v>
      </c>
      <c r="G358">
        <v>555.3</v>
      </c>
      <c r="H358" s="17" t="s">
        <v>11</v>
      </c>
      <c r="I358" s="16" t="s">
        <v>111</v>
      </c>
      <c r="J358" t="s">
        <v>188</v>
      </c>
      <c r="K358" s="24" t="s">
        <v>189</v>
      </c>
      <c r="L358" t="s">
        <v>190</v>
      </c>
    </row>
    <row r="359" hidden="1" spans="1:12">
      <c r="A359" s="48">
        <v>46072</v>
      </c>
      <c r="B359" s="59" t="s">
        <v>417</v>
      </c>
      <c r="C359" s="16" t="s">
        <v>169</v>
      </c>
      <c r="D359" s="32" t="s">
        <v>79</v>
      </c>
      <c r="E359" s="47">
        <v>500</v>
      </c>
      <c r="F359" s="4">
        <f t="shared" si="5"/>
        <v>0.900414190527643</v>
      </c>
      <c r="G359">
        <v>555.3</v>
      </c>
      <c r="H359" s="17" t="s">
        <v>11</v>
      </c>
      <c r="I359" s="16" t="s">
        <v>111</v>
      </c>
      <c r="J359" t="s">
        <v>188</v>
      </c>
      <c r="K359" s="24" t="s">
        <v>189</v>
      </c>
      <c r="L359" t="s">
        <v>190</v>
      </c>
    </row>
    <row r="360" hidden="1" spans="1:12">
      <c r="A360" s="46">
        <v>46072</v>
      </c>
      <c r="B360" s="16" t="s">
        <v>418</v>
      </c>
      <c r="C360" s="16" t="s">
        <v>167</v>
      </c>
      <c r="D360" s="32" t="s">
        <v>79</v>
      </c>
      <c r="E360" s="47">
        <v>2000</v>
      </c>
      <c r="F360" s="4">
        <f t="shared" si="5"/>
        <v>3.60165676211057</v>
      </c>
      <c r="G360">
        <v>555.3</v>
      </c>
      <c r="H360" s="17" t="s">
        <v>11</v>
      </c>
      <c r="I360" s="16" t="s">
        <v>111</v>
      </c>
      <c r="J360" t="s">
        <v>188</v>
      </c>
      <c r="K360" s="24" t="s">
        <v>189</v>
      </c>
      <c r="L360" t="s">
        <v>190</v>
      </c>
    </row>
    <row r="361" hidden="1" spans="1:12">
      <c r="A361" s="48">
        <v>46072</v>
      </c>
      <c r="B361" s="16" t="s">
        <v>419</v>
      </c>
      <c r="C361" s="16" t="s">
        <v>169</v>
      </c>
      <c r="D361" s="32" t="s">
        <v>79</v>
      </c>
      <c r="E361" s="47">
        <v>5000</v>
      </c>
      <c r="F361" s="4">
        <f t="shared" si="5"/>
        <v>9.00414190527643</v>
      </c>
      <c r="G361">
        <v>555.3</v>
      </c>
      <c r="H361" s="17" t="s">
        <v>11</v>
      </c>
      <c r="I361" s="16" t="s">
        <v>111</v>
      </c>
      <c r="J361" t="s">
        <v>188</v>
      </c>
      <c r="K361" s="24" t="s">
        <v>189</v>
      </c>
      <c r="L361" t="s">
        <v>190</v>
      </c>
    </row>
    <row r="362" hidden="1" spans="1:12">
      <c r="A362" s="26">
        <v>46072</v>
      </c>
      <c r="B362" t="s">
        <v>420</v>
      </c>
      <c r="C362" s="16" t="s">
        <v>169</v>
      </c>
      <c r="D362" s="2" t="s">
        <v>19</v>
      </c>
      <c r="E362">
        <v>4000</v>
      </c>
      <c r="F362" s="4">
        <f t="shared" si="5"/>
        <v>7.20331352422114</v>
      </c>
      <c r="G362">
        <v>555.3</v>
      </c>
      <c r="H362" s="2" t="s">
        <v>18</v>
      </c>
      <c r="I362" t="s">
        <v>121</v>
      </c>
      <c r="J362" t="s">
        <v>188</v>
      </c>
      <c r="K362" s="24" t="s">
        <v>633</v>
      </c>
      <c r="L362" t="s">
        <v>190</v>
      </c>
    </row>
    <row r="363" hidden="1" spans="1:12">
      <c r="A363" s="26">
        <v>46072</v>
      </c>
      <c r="B363" t="s">
        <v>421</v>
      </c>
      <c r="C363" s="16" t="s">
        <v>174</v>
      </c>
      <c r="D363" s="2" t="s">
        <v>19</v>
      </c>
      <c r="E363">
        <v>4000</v>
      </c>
      <c r="F363" s="4">
        <f t="shared" si="5"/>
        <v>7.20331352422114</v>
      </c>
      <c r="G363">
        <v>555.3</v>
      </c>
      <c r="H363" s="2" t="s">
        <v>18</v>
      </c>
      <c r="I363" t="s">
        <v>121</v>
      </c>
      <c r="J363" t="s">
        <v>188</v>
      </c>
      <c r="K363" s="24" t="s">
        <v>633</v>
      </c>
      <c r="L363" t="s">
        <v>190</v>
      </c>
    </row>
    <row r="364" hidden="1" spans="1:12">
      <c r="A364" s="26">
        <v>46072</v>
      </c>
      <c r="B364" t="s">
        <v>422</v>
      </c>
      <c r="C364" s="16" t="s">
        <v>169</v>
      </c>
      <c r="D364" s="2" t="s">
        <v>19</v>
      </c>
      <c r="E364">
        <v>4000</v>
      </c>
      <c r="F364" s="4">
        <f t="shared" si="5"/>
        <v>7.20331352422114</v>
      </c>
      <c r="G364">
        <v>555.3</v>
      </c>
      <c r="H364" s="2" t="s">
        <v>18</v>
      </c>
      <c r="I364" t="s">
        <v>121</v>
      </c>
      <c r="J364" t="s">
        <v>188</v>
      </c>
      <c r="K364" s="24" t="s">
        <v>633</v>
      </c>
      <c r="L364" t="s">
        <v>190</v>
      </c>
    </row>
    <row r="365" hidden="1" spans="1:12">
      <c r="A365" s="26">
        <v>46072</v>
      </c>
      <c r="B365" t="s">
        <v>423</v>
      </c>
      <c r="C365" s="16" t="s">
        <v>169</v>
      </c>
      <c r="D365" s="2" t="s">
        <v>79</v>
      </c>
      <c r="E365">
        <v>500</v>
      </c>
      <c r="F365" s="4">
        <f t="shared" si="5"/>
        <v>0.900414190527643</v>
      </c>
      <c r="G365">
        <v>555.3</v>
      </c>
      <c r="H365" s="2" t="s">
        <v>17</v>
      </c>
      <c r="I365" s="30" t="s">
        <v>113</v>
      </c>
      <c r="J365" t="s">
        <v>188</v>
      </c>
      <c r="K365" s="24" t="s">
        <v>189</v>
      </c>
      <c r="L365" t="s">
        <v>190</v>
      </c>
    </row>
    <row r="366" hidden="1" spans="1:12">
      <c r="A366" s="26">
        <v>46072</v>
      </c>
      <c r="B366" t="s">
        <v>424</v>
      </c>
      <c r="C366" s="16" t="s">
        <v>169</v>
      </c>
      <c r="D366" s="2" t="s">
        <v>79</v>
      </c>
      <c r="E366">
        <v>2000</v>
      </c>
      <c r="F366" s="4">
        <f t="shared" si="5"/>
        <v>3.60165676211057</v>
      </c>
      <c r="G366">
        <v>555.3</v>
      </c>
      <c r="H366" s="2" t="s">
        <v>17</v>
      </c>
      <c r="I366" s="30" t="s">
        <v>113</v>
      </c>
      <c r="J366" t="s">
        <v>188</v>
      </c>
      <c r="K366" s="24" t="s">
        <v>189</v>
      </c>
      <c r="L366" t="s">
        <v>190</v>
      </c>
    </row>
    <row r="367" hidden="1" spans="1:12">
      <c r="A367" s="26">
        <v>46072</v>
      </c>
      <c r="B367" t="s">
        <v>425</v>
      </c>
      <c r="C367" s="16" t="s">
        <v>169</v>
      </c>
      <c r="D367" s="2" t="s">
        <v>79</v>
      </c>
      <c r="E367">
        <v>2000</v>
      </c>
      <c r="F367" s="4">
        <f t="shared" si="5"/>
        <v>3.60165676211057</v>
      </c>
      <c r="G367">
        <v>555.3</v>
      </c>
      <c r="H367" s="2" t="s">
        <v>17</v>
      </c>
      <c r="I367" s="30" t="s">
        <v>113</v>
      </c>
      <c r="J367" t="s">
        <v>188</v>
      </c>
      <c r="K367" s="24" t="s">
        <v>189</v>
      </c>
      <c r="L367" t="s">
        <v>190</v>
      </c>
    </row>
    <row r="368" hidden="1" spans="1:12">
      <c r="A368" s="26">
        <v>46072</v>
      </c>
      <c r="B368" t="s">
        <v>367</v>
      </c>
      <c r="C368" s="16" t="s">
        <v>169</v>
      </c>
      <c r="D368" s="2" t="s">
        <v>79</v>
      </c>
      <c r="E368">
        <v>500</v>
      </c>
      <c r="F368" s="4">
        <f t="shared" si="5"/>
        <v>0.900414190527643</v>
      </c>
      <c r="G368">
        <v>555.3</v>
      </c>
      <c r="H368" s="2" t="s">
        <v>17</v>
      </c>
      <c r="I368" s="30" t="s">
        <v>113</v>
      </c>
      <c r="J368" t="s">
        <v>188</v>
      </c>
      <c r="K368" s="24" t="s">
        <v>189</v>
      </c>
      <c r="L368" t="s">
        <v>190</v>
      </c>
    </row>
    <row r="369" hidden="1" spans="1:12">
      <c r="A369" s="26">
        <v>46072</v>
      </c>
      <c r="B369" t="s">
        <v>368</v>
      </c>
      <c r="C369" s="16" t="s">
        <v>169</v>
      </c>
      <c r="D369" s="2" t="s">
        <v>79</v>
      </c>
      <c r="E369">
        <v>300</v>
      </c>
      <c r="F369" s="4">
        <f t="shared" si="5"/>
        <v>0.540248514316586</v>
      </c>
      <c r="G369">
        <v>555.3</v>
      </c>
      <c r="H369" s="2" t="s">
        <v>17</v>
      </c>
      <c r="I369" s="30" t="s">
        <v>113</v>
      </c>
      <c r="J369" t="s">
        <v>188</v>
      </c>
      <c r="K369" s="24" t="s">
        <v>189</v>
      </c>
      <c r="L369" t="s">
        <v>190</v>
      </c>
    </row>
    <row r="370" hidden="1" spans="1:12">
      <c r="A370" s="26">
        <v>46072</v>
      </c>
      <c r="B370" t="s">
        <v>369</v>
      </c>
      <c r="C370" s="16" t="s">
        <v>169</v>
      </c>
      <c r="D370" s="2" t="s">
        <v>79</v>
      </c>
      <c r="E370">
        <v>300</v>
      </c>
      <c r="F370" s="4">
        <f t="shared" si="5"/>
        <v>0.540248514316586</v>
      </c>
      <c r="G370">
        <v>555.3</v>
      </c>
      <c r="H370" s="2" t="s">
        <v>17</v>
      </c>
      <c r="I370" s="30" t="s">
        <v>113</v>
      </c>
      <c r="J370" t="s">
        <v>188</v>
      </c>
      <c r="K370" s="24" t="s">
        <v>189</v>
      </c>
      <c r="L370" t="s">
        <v>190</v>
      </c>
    </row>
    <row r="371" hidden="1" spans="1:12">
      <c r="A371" s="26">
        <v>46072</v>
      </c>
      <c r="B371" t="s">
        <v>353</v>
      </c>
      <c r="C371" s="16" t="s">
        <v>174</v>
      </c>
      <c r="D371" s="2" t="s">
        <v>79</v>
      </c>
      <c r="E371">
        <v>13000</v>
      </c>
      <c r="F371" s="4">
        <f t="shared" si="5"/>
        <v>23.4107689537187</v>
      </c>
      <c r="G371">
        <v>555.3</v>
      </c>
      <c r="H371" s="2" t="s">
        <v>17</v>
      </c>
      <c r="I371" s="30" t="s">
        <v>113</v>
      </c>
      <c r="J371" t="s">
        <v>188</v>
      </c>
      <c r="K371" s="24" t="s">
        <v>189</v>
      </c>
      <c r="L371" t="s">
        <v>190</v>
      </c>
    </row>
    <row r="372" hidden="1" spans="1:12">
      <c r="A372" s="26">
        <v>46072</v>
      </c>
      <c r="B372" t="s">
        <v>395</v>
      </c>
      <c r="C372" s="16" t="s">
        <v>174</v>
      </c>
      <c r="D372" s="2" t="s">
        <v>79</v>
      </c>
      <c r="E372">
        <v>5000</v>
      </c>
      <c r="F372" s="4">
        <f t="shared" si="5"/>
        <v>9.00414190527643</v>
      </c>
      <c r="G372">
        <v>555.3</v>
      </c>
      <c r="H372" s="2" t="s">
        <v>17</v>
      </c>
      <c r="I372" s="30" t="s">
        <v>113</v>
      </c>
      <c r="J372" t="s">
        <v>188</v>
      </c>
      <c r="K372" s="24" t="s">
        <v>189</v>
      </c>
      <c r="L372" t="s">
        <v>190</v>
      </c>
    </row>
    <row r="373" hidden="1" spans="1:12">
      <c r="A373" s="26">
        <v>46072</v>
      </c>
      <c r="B373" t="s">
        <v>401</v>
      </c>
      <c r="C373" t="s">
        <v>175</v>
      </c>
      <c r="D373" s="2" t="s">
        <v>79</v>
      </c>
      <c r="E373">
        <v>2000</v>
      </c>
      <c r="F373" s="4">
        <f t="shared" si="5"/>
        <v>3.60165676211057</v>
      </c>
      <c r="G373">
        <v>555.3</v>
      </c>
      <c r="H373" s="2" t="s">
        <v>17</v>
      </c>
      <c r="I373" s="30" t="s">
        <v>113</v>
      </c>
      <c r="J373" t="s">
        <v>188</v>
      </c>
      <c r="K373" s="24" t="s">
        <v>189</v>
      </c>
      <c r="L373" t="s">
        <v>190</v>
      </c>
    </row>
    <row r="374" hidden="1" spans="1:12">
      <c r="A374" s="48">
        <v>46072</v>
      </c>
      <c r="B374" s="16" t="s">
        <v>426</v>
      </c>
      <c r="C374" s="16" t="s">
        <v>169</v>
      </c>
      <c r="D374" s="31" t="s">
        <v>79</v>
      </c>
      <c r="E374" s="16">
        <v>500</v>
      </c>
      <c r="F374" s="4">
        <f t="shared" si="5"/>
        <v>0.900414190527643</v>
      </c>
      <c r="G374">
        <v>555.3</v>
      </c>
      <c r="H374" s="17" t="s">
        <v>16</v>
      </c>
      <c r="I374" s="16" t="s">
        <v>115</v>
      </c>
      <c r="J374" t="s">
        <v>188</v>
      </c>
      <c r="K374" s="24" t="s">
        <v>189</v>
      </c>
      <c r="L374" t="s">
        <v>190</v>
      </c>
    </row>
    <row r="375" hidden="1" spans="1:12">
      <c r="A375" s="48">
        <v>46072</v>
      </c>
      <c r="B375" s="16" t="s">
        <v>427</v>
      </c>
      <c r="C375" s="16" t="s">
        <v>169</v>
      </c>
      <c r="D375" s="31" t="s">
        <v>79</v>
      </c>
      <c r="E375" s="16">
        <v>2000</v>
      </c>
      <c r="F375" s="4">
        <f t="shared" si="5"/>
        <v>3.60165676211057</v>
      </c>
      <c r="G375">
        <v>555.3</v>
      </c>
      <c r="H375" s="17" t="s">
        <v>16</v>
      </c>
      <c r="I375" s="16" t="s">
        <v>115</v>
      </c>
      <c r="J375" t="s">
        <v>188</v>
      </c>
      <c r="K375" s="24" t="s">
        <v>189</v>
      </c>
      <c r="L375" t="s">
        <v>190</v>
      </c>
    </row>
    <row r="376" hidden="1" spans="1:12">
      <c r="A376" s="48">
        <v>46072</v>
      </c>
      <c r="B376" s="16" t="s">
        <v>428</v>
      </c>
      <c r="C376" s="16" t="s">
        <v>169</v>
      </c>
      <c r="D376" s="31" t="s">
        <v>79</v>
      </c>
      <c r="E376" s="16">
        <v>1000</v>
      </c>
      <c r="F376" s="4">
        <f t="shared" si="5"/>
        <v>1.80082838105529</v>
      </c>
      <c r="G376">
        <v>555.3</v>
      </c>
      <c r="H376" s="17" t="s">
        <v>16</v>
      </c>
      <c r="I376" s="16" t="s">
        <v>115</v>
      </c>
      <c r="J376" t="s">
        <v>188</v>
      </c>
      <c r="K376" s="24" t="s">
        <v>189</v>
      </c>
      <c r="L376" t="s">
        <v>190</v>
      </c>
    </row>
    <row r="377" hidden="1" spans="1:12">
      <c r="A377" s="48">
        <v>46072</v>
      </c>
      <c r="B377" s="16" t="s">
        <v>371</v>
      </c>
      <c r="C377" s="16" t="s">
        <v>174</v>
      </c>
      <c r="D377" s="31" t="s">
        <v>79</v>
      </c>
      <c r="E377" s="16">
        <v>5000</v>
      </c>
      <c r="F377" s="4">
        <f t="shared" si="5"/>
        <v>9.00414190527643</v>
      </c>
      <c r="G377">
        <v>555.3</v>
      </c>
      <c r="H377" s="17" t="s">
        <v>16</v>
      </c>
      <c r="I377" s="16" t="s">
        <v>115</v>
      </c>
      <c r="J377" t="s">
        <v>188</v>
      </c>
      <c r="K377" s="24" t="s">
        <v>189</v>
      </c>
      <c r="L377" t="s">
        <v>190</v>
      </c>
    </row>
    <row r="378" hidden="1" spans="1:12">
      <c r="A378" s="48">
        <v>46072</v>
      </c>
      <c r="B378" s="16" t="s">
        <v>429</v>
      </c>
      <c r="C378" s="16" t="s">
        <v>169</v>
      </c>
      <c r="D378" s="31" t="s">
        <v>79</v>
      </c>
      <c r="E378" s="16">
        <v>500</v>
      </c>
      <c r="F378" s="4">
        <f t="shared" si="5"/>
        <v>0.900414190527643</v>
      </c>
      <c r="G378">
        <v>555.3</v>
      </c>
      <c r="H378" s="17" t="s">
        <v>16</v>
      </c>
      <c r="I378" s="16" t="s">
        <v>115</v>
      </c>
      <c r="J378" t="s">
        <v>188</v>
      </c>
      <c r="K378" s="24" t="s">
        <v>189</v>
      </c>
      <c r="L378" t="s">
        <v>190</v>
      </c>
    </row>
    <row r="379" hidden="1" spans="1:12">
      <c r="A379" s="48">
        <v>46072</v>
      </c>
      <c r="B379" s="16" t="s">
        <v>430</v>
      </c>
      <c r="C379" s="16" t="s">
        <v>169</v>
      </c>
      <c r="D379" s="31" t="s">
        <v>79</v>
      </c>
      <c r="E379" s="16">
        <v>4000</v>
      </c>
      <c r="F379" s="4">
        <f t="shared" si="5"/>
        <v>7.20331352422114</v>
      </c>
      <c r="G379">
        <v>555.3</v>
      </c>
      <c r="H379" s="17" t="s">
        <v>16</v>
      </c>
      <c r="I379" s="16" t="s">
        <v>115</v>
      </c>
      <c r="J379" t="s">
        <v>188</v>
      </c>
      <c r="K379" s="24" t="s">
        <v>189</v>
      </c>
      <c r="L379" t="s">
        <v>190</v>
      </c>
    </row>
    <row r="380" hidden="1" spans="1:12">
      <c r="A380" s="48">
        <v>46072</v>
      </c>
      <c r="B380" s="16" t="s">
        <v>431</v>
      </c>
      <c r="C380" s="16" t="s">
        <v>169</v>
      </c>
      <c r="D380" s="31" t="s">
        <v>79</v>
      </c>
      <c r="E380" s="16">
        <v>4000</v>
      </c>
      <c r="F380" s="4">
        <f t="shared" si="5"/>
        <v>7.20331352422114</v>
      </c>
      <c r="G380">
        <v>555.3</v>
      </c>
      <c r="H380" s="17" t="s">
        <v>16</v>
      </c>
      <c r="I380" s="16" t="s">
        <v>115</v>
      </c>
      <c r="J380" t="s">
        <v>188</v>
      </c>
      <c r="K380" s="24" t="s">
        <v>189</v>
      </c>
      <c r="L380" t="s">
        <v>190</v>
      </c>
    </row>
    <row r="381" hidden="1" spans="1:12">
      <c r="A381" s="48">
        <v>46072</v>
      </c>
      <c r="B381" s="16" t="s">
        <v>432</v>
      </c>
      <c r="C381" s="16" t="s">
        <v>169</v>
      </c>
      <c r="D381" s="31" t="s">
        <v>79</v>
      </c>
      <c r="E381" s="16">
        <v>500</v>
      </c>
      <c r="F381" s="4">
        <f t="shared" si="5"/>
        <v>0.900414190527643</v>
      </c>
      <c r="G381">
        <v>555.3</v>
      </c>
      <c r="H381" s="17" t="s">
        <v>16</v>
      </c>
      <c r="I381" s="16" t="s">
        <v>115</v>
      </c>
      <c r="J381" t="s">
        <v>188</v>
      </c>
      <c r="K381" s="24" t="s">
        <v>189</v>
      </c>
      <c r="L381" t="s">
        <v>190</v>
      </c>
    </row>
    <row r="382" hidden="1" spans="1:12">
      <c r="A382" s="48">
        <v>46072</v>
      </c>
      <c r="B382" s="16" t="s">
        <v>433</v>
      </c>
      <c r="C382" s="16" t="s">
        <v>169</v>
      </c>
      <c r="D382" s="31" t="s">
        <v>79</v>
      </c>
      <c r="E382" s="16">
        <v>500</v>
      </c>
      <c r="F382" s="4">
        <f t="shared" si="5"/>
        <v>0.900414190527643</v>
      </c>
      <c r="G382">
        <v>555.3</v>
      </c>
      <c r="H382" s="17" t="s">
        <v>16</v>
      </c>
      <c r="I382" s="16" t="s">
        <v>115</v>
      </c>
      <c r="J382" t="s">
        <v>188</v>
      </c>
      <c r="K382" s="24" t="s">
        <v>189</v>
      </c>
      <c r="L382" t="s">
        <v>190</v>
      </c>
    </row>
    <row r="383" hidden="1" spans="1:12">
      <c r="A383" s="48">
        <v>46072</v>
      </c>
      <c r="B383" s="16" t="s">
        <v>434</v>
      </c>
      <c r="C383" s="16" t="s">
        <v>169</v>
      </c>
      <c r="D383" s="31" t="s">
        <v>79</v>
      </c>
      <c r="E383" s="16">
        <v>500</v>
      </c>
      <c r="F383" s="4">
        <f t="shared" si="5"/>
        <v>0.900414190527643</v>
      </c>
      <c r="G383">
        <v>555.3</v>
      </c>
      <c r="H383" s="17" t="s">
        <v>16</v>
      </c>
      <c r="I383" s="16" t="s">
        <v>115</v>
      </c>
      <c r="J383" t="s">
        <v>188</v>
      </c>
      <c r="K383" s="24" t="s">
        <v>189</v>
      </c>
      <c r="L383" t="s">
        <v>190</v>
      </c>
    </row>
    <row r="384" hidden="1" spans="1:12">
      <c r="A384" s="48">
        <v>46072</v>
      </c>
      <c r="B384" s="16" t="s">
        <v>376</v>
      </c>
      <c r="C384" s="16" t="s">
        <v>169</v>
      </c>
      <c r="D384" s="31" t="s">
        <v>79</v>
      </c>
      <c r="E384" s="16">
        <v>500</v>
      </c>
      <c r="F384" s="4">
        <f t="shared" si="5"/>
        <v>0.900414190527643</v>
      </c>
      <c r="G384">
        <v>555.3</v>
      </c>
      <c r="H384" s="17" t="s">
        <v>16</v>
      </c>
      <c r="I384" s="16" t="s">
        <v>115</v>
      </c>
      <c r="J384" t="s">
        <v>188</v>
      </c>
      <c r="K384" s="24" t="s">
        <v>189</v>
      </c>
      <c r="L384" t="s">
        <v>190</v>
      </c>
    </row>
    <row r="385" hidden="1" spans="1:12">
      <c r="A385" s="43">
        <v>46072</v>
      </c>
      <c r="B385" s="44" t="s">
        <v>435</v>
      </c>
      <c r="C385" s="16" t="s">
        <v>169</v>
      </c>
      <c r="D385" s="45" t="s">
        <v>79</v>
      </c>
      <c r="E385" s="44">
        <v>4000</v>
      </c>
      <c r="F385" s="4">
        <f t="shared" si="5"/>
        <v>7.20331352422114</v>
      </c>
      <c r="G385">
        <v>555.3</v>
      </c>
      <c r="H385" s="36" t="s">
        <v>15</v>
      </c>
      <c r="I385" t="s">
        <v>114</v>
      </c>
      <c r="J385" t="s">
        <v>188</v>
      </c>
      <c r="K385" s="24" t="s">
        <v>189</v>
      </c>
      <c r="L385" t="s">
        <v>190</v>
      </c>
    </row>
    <row r="386" hidden="1" spans="1:12">
      <c r="A386" s="43">
        <v>46072</v>
      </c>
      <c r="B386" s="44" t="s">
        <v>410</v>
      </c>
      <c r="C386" s="16" t="s">
        <v>174</v>
      </c>
      <c r="D386" s="45" t="s">
        <v>79</v>
      </c>
      <c r="E386" s="44">
        <v>5000</v>
      </c>
      <c r="F386" s="4">
        <f t="shared" ref="F386:F449" si="6">+E386/G386</f>
        <v>9.00414190527643</v>
      </c>
      <c r="G386">
        <v>555.3</v>
      </c>
      <c r="H386" s="2" t="s">
        <v>15</v>
      </c>
      <c r="I386" t="s">
        <v>114</v>
      </c>
      <c r="J386" t="s">
        <v>188</v>
      </c>
      <c r="K386" s="24" t="s">
        <v>189</v>
      </c>
      <c r="L386" t="s">
        <v>190</v>
      </c>
    </row>
    <row r="387" hidden="1" spans="1:12">
      <c r="A387" s="43">
        <v>46072</v>
      </c>
      <c r="B387" s="44" t="s">
        <v>436</v>
      </c>
      <c r="C387" s="44" t="s">
        <v>175</v>
      </c>
      <c r="D387" s="45" t="s">
        <v>79</v>
      </c>
      <c r="E387" s="44">
        <v>7000</v>
      </c>
      <c r="F387" s="4">
        <f t="shared" si="6"/>
        <v>12.605798667387</v>
      </c>
      <c r="G387">
        <v>555.3</v>
      </c>
      <c r="H387" s="36" t="s">
        <v>15</v>
      </c>
      <c r="I387" t="s">
        <v>114</v>
      </c>
      <c r="J387" t="s">
        <v>188</v>
      </c>
      <c r="K387" s="24" t="s">
        <v>189</v>
      </c>
      <c r="L387" t="s">
        <v>190</v>
      </c>
    </row>
    <row r="388" hidden="1" spans="1:12">
      <c r="A388" s="43">
        <v>46072</v>
      </c>
      <c r="B388" s="44" t="s">
        <v>437</v>
      </c>
      <c r="C388" s="16" t="s">
        <v>169</v>
      </c>
      <c r="D388" s="45" t="s">
        <v>79</v>
      </c>
      <c r="E388" s="44">
        <v>2000</v>
      </c>
      <c r="F388" s="4">
        <f t="shared" si="6"/>
        <v>3.60165676211057</v>
      </c>
      <c r="G388">
        <v>555.3</v>
      </c>
      <c r="H388" s="2" t="s">
        <v>15</v>
      </c>
      <c r="I388" t="s">
        <v>114</v>
      </c>
      <c r="J388" t="s">
        <v>188</v>
      </c>
      <c r="K388" s="24" t="s">
        <v>189</v>
      </c>
      <c r="L388" t="s">
        <v>190</v>
      </c>
    </row>
    <row r="389" hidden="1" spans="1:12">
      <c r="A389" s="43">
        <v>46072</v>
      </c>
      <c r="B389" s="44" t="s">
        <v>438</v>
      </c>
      <c r="C389" s="44" t="s">
        <v>167</v>
      </c>
      <c r="D389" s="45" t="s">
        <v>79</v>
      </c>
      <c r="E389" s="44">
        <v>5000</v>
      </c>
      <c r="F389" s="4">
        <f t="shared" si="6"/>
        <v>9.00414190527643</v>
      </c>
      <c r="G389">
        <v>555.3</v>
      </c>
      <c r="H389" s="36" t="s">
        <v>15</v>
      </c>
      <c r="I389" t="s">
        <v>114</v>
      </c>
      <c r="J389" t="s">
        <v>188</v>
      </c>
      <c r="K389" s="24" t="s">
        <v>189</v>
      </c>
      <c r="L389" t="s">
        <v>190</v>
      </c>
    </row>
    <row r="390" hidden="1" spans="1:12">
      <c r="A390" s="43">
        <v>46072</v>
      </c>
      <c r="B390" s="44" t="s">
        <v>439</v>
      </c>
      <c r="C390" s="16" t="s">
        <v>169</v>
      </c>
      <c r="D390" s="45" t="s">
        <v>79</v>
      </c>
      <c r="E390" s="44">
        <v>10000</v>
      </c>
      <c r="F390" s="4">
        <f t="shared" si="6"/>
        <v>18.0082838105529</v>
      </c>
      <c r="G390">
        <v>555.3</v>
      </c>
      <c r="H390" s="2" t="s">
        <v>15</v>
      </c>
      <c r="I390" t="s">
        <v>114</v>
      </c>
      <c r="J390" t="s">
        <v>188</v>
      </c>
      <c r="K390" s="24" t="s">
        <v>189</v>
      </c>
      <c r="L390" t="s">
        <v>190</v>
      </c>
    </row>
    <row r="391" hidden="1" spans="1:12">
      <c r="A391" s="46">
        <v>46073</v>
      </c>
      <c r="B391" s="16" t="s">
        <v>440</v>
      </c>
      <c r="C391" s="16" t="s">
        <v>169</v>
      </c>
      <c r="D391" s="32" t="s">
        <v>79</v>
      </c>
      <c r="E391" s="47">
        <v>6000</v>
      </c>
      <c r="F391" s="4">
        <f t="shared" si="6"/>
        <v>10.8049702863317</v>
      </c>
      <c r="G391">
        <v>555.3</v>
      </c>
      <c r="H391" s="17" t="s">
        <v>11</v>
      </c>
      <c r="I391" s="16" t="s">
        <v>111</v>
      </c>
      <c r="J391" t="s">
        <v>188</v>
      </c>
      <c r="K391" s="24" t="s">
        <v>189</v>
      </c>
      <c r="L391" t="s">
        <v>190</v>
      </c>
    </row>
    <row r="392" hidden="1" spans="1:12">
      <c r="A392" s="46">
        <v>46073</v>
      </c>
      <c r="B392" s="16" t="s">
        <v>441</v>
      </c>
      <c r="C392" s="16" t="s">
        <v>175</v>
      </c>
      <c r="D392" s="32" t="s">
        <v>79</v>
      </c>
      <c r="E392" s="47">
        <v>5000</v>
      </c>
      <c r="F392" s="4">
        <f t="shared" si="6"/>
        <v>9.00414190527643</v>
      </c>
      <c r="G392">
        <v>555.3</v>
      </c>
      <c r="H392" s="17" t="s">
        <v>11</v>
      </c>
      <c r="I392" s="16" t="s">
        <v>111</v>
      </c>
      <c r="J392" t="s">
        <v>188</v>
      </c>
      <c r="K392" s="24" t="s">
        <v>189</v>
      </c>
      <c r="L392" t="s">
        <v>190</v>
      </c>
    </row>
    <row r="393" hidden="1" spans="1:12">
      <c r="A393" s="46">
        <v>46073</v>
      </c>
      <c r="B393" s="16" t="s">
        <v>442</v>
      </c>
      <c r="C393" s="16" t="s">
        <v>169</v>
      </c>
      <c r="D393" s="32" t="s">
        <v>79</v>
      </c>
      <c r="E393" s="47">
        <v>6000</v>
      </c>
      <c r="F393" s="4">
        <f t="shared" si="6"/>
        <v>10.8049702863317</v>
      </c>
      <c r="G393">
        <v>555.3</v>
      </c>
      <c r="H393" s="17" t="s">
        <v>11</v>
      </c>
      <c r="I393" s="16" t="s">
        <v>111</v>
      </c>
      <c r="J393" t="s">
        <v>188</v>
      </c>
      <c r="K393" s="24" t="s">
        <v>189</v>
      </c>
      <c r="L393" t="s">
        <v>190</v>
      </c>
    </row>
    <row r="394" hidden="1" spans="1:12">
      <c r="A394" s="26">
        <v>46073</v>
      </c>
      <c r="B394" t="s">
        <v>443</v>
      </c>
      <c r="C394" s="16" t="s">
        <v>169</v>
      </c>
      <c r="D394" s="2" t="s">
        <v>79</v>
      </c>
      <c r="E394">
        <v>500</v>
      </c>
      <c r="F394" s="4">
        <f t="shared" si="6"/>
        <v>0.900414190527643</v>
      </c>
      <c r="G394">
        <v>555.3</v>
      </c>
      <c r="H394" s="2" t="s">
        <v>17</v>
      </c>
      <c r="I394" s="30" t="s">
        <v>113</v>
      </c>
      <c r="J394" t="s">
        <v>188</v>
      </c>
      <c r="K394" s="24" t="s">
        <v>189</v>
      </c>
      <c r="L394" t="s">
        <v>190</v>
      </c>
    </row>
    <row r="395" hidden="1" spans="1:12">
      <c r="A395" s="26">
        <v>46073</v>
      </c>
      <c r="B395" t="s">
        <v>444</v>
      </c>
      <c r="C395" t="s">
        <v>167</v>
      </c>
      <c r="D395" s="2" t="s">
        <v>79</v>
      </c>
      <c r="E395">
        <v>6600</v>
      </c>
      <c r="F395" s="4">
        <f t="shared" si="6"/>
        <v>11.8854673149649</v>
      </c>
      <c r="G395">
        <v>555.3</v>
      </c>
      <c r="H395" s="2" t="s">
        <v>17</v>
      </c>
      <c r="I395" s="30" t="s">
        <v>113</v>
      </c>
      <c r="J395" t="s">
        <v>188</v>
      </c>
      <c r="K395" s="24" t="s">
        <v>189</v>
      </c>
      <c r="L395" t="s">
        <v>190</v>
      </c>
    </row>
    <row r="396" hidden="1" spans="1:12">
      <c r="A396" s="26">
        <v>46073</v>
      </c>
      <c r="B396" t="s">
        <v>445</v>
      </c>
      <c r="C396" s="16" t="s">
        <v>169</v>
      </c>
      <c r="D396" s="2" t="s">
        <v>79</v>
      </c>
      <c r="E396">
        <v>8000</v>
      </c>
      <c r="F396" s="4">
        <f t="shared" si="6"/>
        <v>14.4066270484423</v>
      </c>
      <c r="G396">
        <v>555.3</v>
      </c>
      <c r="H396" s="2" t="s">
        <v>17</v>
      </c>
      <c r="I396" s="30" t="s">
        <v>113</v>
      </c>
      <c r="J396" t="s">
        <v>188</v>
      </c>
      <c r="K396" s="24" t="s">
        <v>189</v>
      </c>
      <c r="L396" t="s">
        <v>190</v>
      </c>
    </row>
    <row r="397" hidden="1" spans="1:12">
      <c r="A397" s="26">
        <v>46073</v>
      </c>
      <c r="B397" t="s">
        <v>395</v>
      </c>
      <c r="C397" s="16" t="s">
        <v>174</v>
      </c>
      <c r="D397" s="2" t="s">
        <v>79</v>
      </c>
      <c r="E397">
        <v>5000</v>
      </c>
      <c r="F397" s="4">
        <f t="shared" si="6"/>
        <v>9.00414190527643</v>
      </c>
      <c r="G397">
        <v>555.3</v>
      </c>
      <c r="H397" s="2" t="s">
        <v>17</v>
      </c>
      <c r="I397" s="30" t="s">
        <v>113</v>
      </c>
      <c r="J397" t="s">
        <v>188</v>
      </c>
      <c r="K397" s="24" t="s">
        <v>189</v>
      </c>
      <c r="L397" t="s">
        <v>190</v>
      </c>
    </row>
    <row r="398" hidden="1" spans="1:12">
      <c r="A398" s="48">
        <v>46073</v>
      </c>
      <c r="B398" s="16" t="s">
        <v>371</v>
      </c>
      <c r="C398" s="16" t="s">
        <v>174</v>
      </c>
      <c r="D398" s="31" t="s">
        <v>79</v>
      </c>
      <c r="E398" s="16">
        <v>5000</v>
      </c>
      <c r="F398" s="4">
        <f t="shared" si="6"/>
        <v>9.00414190527643</v>
      </c>
      <c r="G398">
        <v>555.3</v>
      </c>
      <c r="H398" s="17" t="s">
        <v>16</v>
      </c>
      <c r="I398" s="16" t="s">
        <v>115</v>
      </c>
      <c r="J398" t="s">
        <v>188</v>
      </c>
      <c r="K398" s="24" t="s">
        <v>189</v>
      </c>
      <c r="L398" t="s">
        <v>190</v>
      </c>
    </row>
    <row r="399" hidden="1" spans="1:12">
      <c r="A399" s="48">
        <v>46073</v>
      </c>
      <c r="B399" s="16" t="s">
        <v>426</v>
      </c>
      <c r="C399" s="16" t="s">
        <v>169</v>
      </c>
      <c r="D399" s="31" t="s">
        <v>79</v>
      </c>
      <c r="E399" s="16">
        <v>500</v>
      </c>
      <c r="F399" s="4">
        <f t="shared" si="6"/>
        <v>0.900414190527643</v>
      </c>
      <c r="G399">
        <v>555.3</v>
      </c>
      <c r="H399" s="17" t="s">
        <v>16</v>
      </c>
      <c r="I399" s="16" t="s">
        <v>115</v>
      </c>
      <c r="J399" t="s">
        <v>188</v>
      </c>
      <c r="K399" s="24" t="s">
        <v>189</v>
      </c>
      <c r="L399" t="s">
        <v>190</v>
      </c>
    </row>
    <row r="400" hidden="1" spans="1:12">
      <c r="A400" s="48">
        <v>46073</v>
      </c>
      <c r="B400" s="16" t="s">
        <v>446</v>
      </c>
      <c r="C400" s="16" t="s">
        <v>169</v>
      </c>
      <c r="D400" s="31" t="s">
        <v>79</v>
      </c>
      <c r="E400" s="16">
        <v>1500</v>
      </c>
      <c r="F400" s="4">
        <f t="shared" si="6"/>
        <v>2.70124257158293</v>
      </c>
      <c r="G400">
        <v>555.3</v>
      </c>
      <c r="H400" s="17" t="s">
        <v>16</v>
      </c>
      <c r="I400" s="16" t="s">
        <v>115</v>
      </c>
      <c r="J400" t="s">
        <v>188</v>
      </c>
      <c r="K400" s="24" t="s">
        <v>189</v>
      </c>
      <c r="L400" t="s">
        <v>190</v>
      </c>
    </row>
    <row r="401" hidden="1" spans="1:12">
      <c r="A401" s="48">
        <v>46073</v>
      </c>
      <c r="B401" s="16" t="s">
        <v>447</v>
      </c>
      <c r="C401" s="16" t="s">
        <v>169</v>
      </c>
      <c r="D401" s="31" t="s">
        <v>79</v>
      </c>
      <c r="E401" s="16">
        <v>6000</v>
      </c>
      <c r="F401" s="4">
        <f t="shared" si="6"/>
        <v>10.8049702863317</v>
      </c>
      <c r="G401">
        <v>555.3</v>
      </c>
      <c r="H401" s="17" t="s">
        <v>16</v>
      </c>
      <c r="I401" s="16" t="s">
        <v>115</v>
      </c>
      <c r="J401" t="s">
        <v>188</v>
      </c>
      <c r="K401" s="24" t="s">
        <v>189</v>
      </c>
      <c r="L401" t="s">
        <v>190</v>
      </c>
    </row>
    <row r="402" hidden="1" spans="1:12">
      <c r="A402" s="48">
        <v>46073</v>
      </c>
      <c r="B402" s="16" t="s">
        <v>448</v>
      </c>
      <c r="C402" s="16" t="s">
        <v>175</v>
      </c>
      <c r="D402" s="31" t="s">
        <v>79</v>
      </c>
      <c r="E402" s="16">
        <v>7000</v>
      </c>
      <c r="F402" s="4">
        <f t="shared" si="6"/>
        <v>12.605798667387</v>
      </c>
      <c r="G402">
        <v>555.3</v>
      </c>
      <c r="H402" s="17" t="s">
        <v>16</v>
      </c>
      <c r="I402" s="16" t="s">
        <v>115</v>
      </c>
      <c r="J402" t="s">
        <v>188</v>
      </c>
      <c r="K402" s="24" t="s">
        <v>189</v>
      </c>
      <c r="L402" t="s">
        <v>190</v>
      </c>
    </row>
    <row r="403" hidden="1" spans="1:12">
      <c r="A403" s="26">
        <v>46076</v>
      </c>
      <c r="B403" t="s">
        <v>449</v>
      </c>
      <c r="C403" s="16" t="s">
        <v>169</v>
      </c>
      <c r="D403" s="2" t="s">
        <v>10</v>
      </c>
      <c r="E403">
        <v>4000</v>
      </c>
      <c r="F403" s="4">
        <f t="shared" si="6"/>
        <v>7.20331352422114</v>
      </c>
      <c r="G403">
        <v>555.3</v>
      </c>
      <c r="H403" s="13" t="s">
        <v>9</v>
      </c>
      <c r="I403" t="s">
        <v>126</v>
      </c>
      <c r="J403" t="s">
        <v>188</v>
      </c>
      <c r="K403" s="24" t="s">
        <v>633</v>
      </c>
      <c r="L403" t="s">
        <v>190</v>
      </c>
    </row>
    <row r="404" hidden="1" spans="1:12">
      <c r="A404" s="48">
        <v>46076</v>
      </c>
      <c r="B404" s="16" t="s">
        <v>450</v>
      </c>
      <c r="C404" s="16" t="s">
        <v>169</v>
      </c>
      <c r="D404" s="32" t="s">
        <v>79</v>
      </c>
      <c r="E404" s="47">
        <v>3000</v>
      </c>
      <c r="F404" s="4">
        <f t="shared" si="6"/>
        <v>5.40248514316586</v>
      </c>
      <c r="G404">
        <v>555.3</v>
      </c>
      <c r="H404" s="17" t="s">
        <v>11</v>
      </c>
      <c r="I404" s="16" t="s">
        <v>124</v>
      </c>
      <c r="J404" t="s">
        <v>188</v>
      </c>
      <c r="K404" s="24" t="s">
        <v>189</v>
      </c>
      <c r="L404" t="s">
        <v>190</v>
      </c>
    </row>
    <row r="405" hidden="1" spans="1:12">
      <c r="A405" s="46">
        <v>46076</v>
      </c>
      <c r="B405" s="16" t="s">
        <v>451</v>
      </c>
      <c r="C405" s="16" t="s">
        <v>169</v>
      </c>
      <c r="D405" s="32" t="s">
        <v>79</v>
      </c>
      <c r="E405" s="47">
        <v>3000</v>
      </c>
      <c r="F405" s="4">
        <f t="shared" si="6"/>
        <v>5.40248514316586</v>
      </c>
      <c r="G405">
        <v>555.3</v>
      </c>
      <c r="H405" s="17" t="s">
        <v>11</v>
      </c>
      <c r="I405" s="16" t="s">
        <v>124</v>
      </c>
      <c r="J405" t="s">
        <v>188</v>
      </c>
      <c r="K405" s="24" t="s">
        <v>189</v>
      </c>
      <c r="L405" t="s">
        <v>190</v>
      </c>
    </row>
    <row r="406" hidden="1" spans="1:12">
      <c r="A406" s="26">
        <v>46076</v>
      </c>
      <c r="B406" t="s">
        <v>420</v>
      </c>
      <c r="C406" s="16" t="s">
        <v>169</v>
      </c>
      <c r="D406" s="2" t="s">
        <v>19</v>
      </c>
      <c r="E406">
        <v>1000</v>
      </c>
      <c r="F406" s="4">
        <f t="shared" si="6"/>
        <v>1.80082838105529</v>
      </c>
      <c r="G406">
        <v>555.3</v>
      </c>
      <c r="H406" s="2" t="s">
        <v>18</v>
      </c>
      <c r="I406" t="s">
        <v>127</v>
      </c>
      <c r="J406" t="s">
        <v>188</v>
      </c>
      <c r="K406" s="24" t="s">
        <v>633</v>
      </c>
      <c r="L406" t="s">
        <v>190</v>
      </c>
    </row>
    <row r="407" hidden="1" spans="1:12">
      <c r="A407" s="26">
        <v>46076</v>
      </c>
      <c r="B407" t="s">
        <v>452</v>
      </c>
      <c r="C407" s="16" t="s">
        <v>169</v>
      </c>
      <c r="D407" s="2" t="s">
        <v>19</v>
      </c>
      <c r="E407">
        <v>6000</v>
      </c>
      <c r="F407" s="4">
        <f t="shared" si="6"/>
        <v>10.8049702863317</v>
      </c>
      <c r="G407">
        <v>555.3</v>
      </c>
      <c r="H407" s="2" t="s">
        <v>18</v>
      </c>
      <c r="I407" t="s">
        <v>127</v>
      </c>
      <c r="J407" t="s">
        <v>188</v>
      </c>
      <c r="K407" s="24" t="s">
        <v>633</v>
      </c>
      <c r="L407" t="s">
        <v>190</v>
      </c>
    </row>
    <row r="408" hidden="1" spans="1:12">
      <c r="A408" s="26">
        <v>46076</v>
      </c>
      <c r="B408" t="s">
        <v>453</v>
      </c>
      <c r="C408" s="16" t="s">
        <v>169</v>
      </c>
      <c r="D408" s="2" t="s">
        <v>79</v>
      </c>
      <c r="E408" s="28">
        <v>5000</v>
      </c>
      <c r="F408" s="4">
        <f t="shared" si="6"/>
        <v>9.00414190527643</v>
      </c>
      <c r="G408">
        <v>555.3</v>
      </c>
      <c r="H408" s="2" t="s">
        <v>20</v>
      </c>
      <c r="I408" t="s">
        <v>125</v>
      </c>
      <c r="J408" t="s">
        <v>188</v>
      </c>
      <c r="K408" s="24" t="s">
        <v>189</v>
      </c>
      <c r="L408" t="s">
        <v>190</v>
      </c>
    </row>
    <row r="409" hidden="1" spans="1:12">
      <c r="A409" s="26">
        <v>46076</v>
      </c>
      <c r="B409" t="s">
        <v>454</v>
      </c>
      <c r="C409" s="16" t="s">
        <v>169</v>
      </c>
      <c r="D409" s="2" t="s">
        <v>79</v>
      </c>
      <c r="E409" s="28">
        <v>9000</v>
      </c>
      <c r="F409" s="4">
        <f t="shared" si="6"/>
        <v>16.2074554294976</v>
      </c>
      <c r="G409">
        <v>555.3</v>
      </c>
      <c r="H409" s="2" t="s">
        <v>20</v>
      </c>
      <c r="I409" t="s">
        <v>125</v>
      </c>
      <c r="J409" t="s">
        <v>188</v>
      </c>
      <c r="K409" s="24" t="s">
        <v>189</v>
      </c>
      <c r="L409" t="s">
        <v>190</v>
      </c>
    </row>
    <row r="410" hidden="1" spans="1:12">
      <c r="A410" s="26">
        <v>46076</v>
      </c>
      <c r="B410" t="s">
        <v>455</v>
      </c>
      <c r="C410" s="16" t="s">
        <v>169</v>
      </c>
      <c r="D410" s="2" t="s">
        <v>79</v>
      </c>
      <c r="E410" s="28">
        <v>5000</v>
      </c>
      <c r="F410" s="4">
        <f t="shared" si="6"/>
        <v>9.00414190527643</v>
      </c>
      <c r="G410">
        <v>555.3</v>
      </c>
      <c r="H410" s="2" t="s">
        <v>20</v>
      </c>
      <c r="I410" t="s">
        <v>125</v>
      </c>
      <c r="J410" t="s">
        <v>188</v>
      </c>
      <c r="K410" s="24" t="s">
        <v>189</v>
      </c>
      <c r="L410" t="s">
        <v>190</v>
      </c>
    </row>
    <row r="411" hidden="1" spans="1:12">
      <c r="A411" s="26">
        <v>46077</v>
      </c>
      <c r="B411" t="s">
        <v>456</v>
      </c>
      <c r="C411" s="16" t="s">
        <v>169</v>
      </c>
      <c r="D411" s="27" t="s">
        <v>10</v>
      </c>
      <c r="E411">
        <v>2000</v>
      </c>
      <c r="F411" s="4">
        <f t="shared" si="6"/>
        <v>3.60165676211057</v>
      </c>
      <c r="G411">
        <v>555.3</v>
      </c>
      <c r="H411" s="13" t="s">
        <v>9</v>
      </c>
      <c r="I411" s="23" t="s">
        <v>139</v>
      </c>
      <c r="J411" t="s">
        <v>188</v>
      </c>
      <c r="K411" s="24" t="s">
        <v>633</v>
      </c>
      <c r="L411" t="s">
        <v>190</v>
      </c>
    </row>
    <row r="412" hidden="1" spans="1:12">
      <c r="A412" s="26">
        <v>46077</v>
      </c>
      <c r="B412" t="s">
        <v>457</v>
      </c>
      <c r="C412" s="16" t="s">
        <v>169</v>
      </c>
      <c r="D412" s="27" t="s">
        <v>10</v>
      </c>
      <c r="E412">
        <v>2000</v>
      </c>
      <c r="F412" s="4">
        <f t="shared" si="6"/>
        <v>3.60165676211057</v>
      </c>
      <c r="G412">
        <v>555.3</v>
      </c>
      <c r="H412" s="13" t="s">
        <v>9</v>
      </c>
      <c r="I412" s="23" t="s">
        <v>139</v>
      </c>
      <c r="J412" t="s">
        <v>188</v>
      </c>
      <c r="K412" s="24" t="s">
        <v>633</v>
      </c>
      <c r="L412" t="s">
        <v>190</v>
      </c>
    </row>
    <row r="413" hidden="1" spans="1:12">
      <c r="A413" s="34">
        <v>46077</v>
      </c>
      <c r="B413" t="s">
        <v>458</v>
      </c>
      <c r="C413" s="16" t="s">
        <v>169</v>
      </c>
      <c r="D413" s="27" t="s">
        <v>14</v>
      </c>
      <c r="E413">
        <v>4000</v>
      </c>
      <c r="F413" s="4">
        <f t="shared" si="6"/>
        <v>7.20331352422114</v>
      </c>
      <c r="G413">
        <v>555.3</v>
      </c>
      <c r="H413" s="2" t="s">
        <v>13</v>
      </c>
      <c r="I413" t="s">
        <v>128</v>
      </c>
      <c r="J413" t="s">
        <v>188</v>
      </c>
      <c r="K413" s="24" t="s">
        <v>633</v>
      </c>
      <c r="L413" t="s">
        <v>190</v>
      </c>
    </row>
    <row r="414" hidden="1" spans="1:12">
      <c r="A414" s="46">
        <v>46077</v>
      </c>
      <c r="B414" s="16" t="s">
        <v>387</v>
      </c>
      <c r="C414" s="16" t="s">
        <v>169</v>
      </c>
      <c r="D414" s="32" t="s">
        <v>79</v>
      </c>
      <c r="E414" s="47">
        <v>3500</v>
      </c>
      <c r="F414" s="4">
        <f t="shared" si="6"/>
        <v>6.3028993336935</v>
      </c>
      <c r="G414">
        <v>555.3</v>
      </c>
      <c r="H414" s="17" t="s">
        <v>11</v>
      </c>
      <c r="I414" s="16" t="s">
        <v>136</v>
      </c>
      <c r="J414" t="s">
        <v>188</v>
      </c>
      <c r="K414" s="24" t="s">
        <v>189</v>
      </c>
      <c r="L414" t="s">
        <v>190</v>
      </c>
    </row>
    <row r="415" hidden="1" spans="1:12">
      <c r="A415" s="48">
        <v>46077</v>
      </c>
      <c r="B415" s="16" t="s">
        <v>388</v>
      </c>
      <c r="C415" s="16" t="s">
        <v>169</v>
      </c>
      <c r="D415" s="32" t="s">
        <v>79</v>
      </c>
      <c r="E415" s="47">
        <v>3500</v>
      </c>
      <c r="F415" s="4">
        <f t="shared" si="6"/>
        <v>6.3028993336935</v>
      </c>
      <c r="G415">
        <v>555.3</v>
      </c>
      <c r="H415" s="17" t="s">
        <v>11</v>
      </c>
      <c r="I415" s="16" t="s">
        <v>136</v>
      </c>
      <c r="J415" t="s">
        <v>188</v>
      </c>
      <c r="K415" s="24" t="s">
        <v>189</v>
      </c>
      <c r="L415" t="s">
        <v>190</v>
      </c>
    </row>
    <row r="416" hidden="1" spans="1:12">
      <c r="A416" s="26">
        <v>46077</v>
      </c>
      <c r="B416" t="s">
        <v>459</v>
      </c>
      <c r="C416" s="16" t="s">
        <v>169</v>
      </c>
      <c r="D416" s="2" t="s">
        <v>19</v>
      </c>
      <c r="E416">
        <v>3500</v>
      </c>
      <c r="F416" s="4">
        <f t="shared" si="6"/>
        <v>6.3028993336935</v>
      </c>
      <c r="G416">
        <v>555.3</v>
      </c>
      <c r="H416" s="2" t="s">
        <v>18</v>
      </c>
      <c r="I416" t="s">
        <v>137</v>
      </c>
      <c r="J416" t="s">
        <v>188</v>
      </c>
      <c r="K416" s="24" t="s">
        <v>633</v>
      </c>
      <c r="L416" t="s">
        <v>190</v>
      </c>
    </row>
    <row r="417" hidden="1" spans="1:12">
      <c r="A417" s="26">
        <v>46077</v>
      </c>
      <c r="B417" t="s">
        <v>460</v>
      </c>
      <c r="C417" s="16" t="s">
        <v>169</v>
      </c>
      <c r="D417" s="2" t="s">
        <v>19</v>
      </c>
      <c r="E417">
        <v>3500</v>
      </c>
      <c r="F417" s="4">
        <f t="shared" si="6"/>
        <v>6.3028993336935</v>
      </c>
      <c r="G417">
        <v>555.3</v>
      </c>
      <c r="H417" s="2" t="s">
        <v>18</v>
      </c>
      <c r="I417" t="s">
        <v>137</v>
      </c>
      <c r="J417" t="s">
        <v>188</v>
      </c>
      <c r="K417" s="24" t="s">
        <v>633</v>
      </c>
      <c r="L417" t="s">
        <v>190</v>
      </c>
    </row>
    <row r="418" hidden="1" spans="1:12">
      <c r="A418" s="34">
        <v>46077</v>
      </c>
      <c r="B418" t="s">
        <v>461</v>
      </c>
      <c r="C418" s="16" t="s">
        <v>169</v>
      </c>
      <c r="D418" s="27" t="s">
        <v>14</v>
      </c>
      <c r="E418">
        <v>4000</v>
      </c>
      <c r="F418" s="4">
        <f t="shared" si="6"/>
        <v>7.20331352422114</v>
      </c>
      <c r="G418">
        <v>555.3</v>
      </c>
      <c r="H418" s="2" t="s">
        <v>13</v>
      </c>
      <c r="I418" t="s">
        <v>128</v>
      </c>
      <c r="J418" t="s">
        <v>188</v>
      </c>
      <c r="K418" s="24" t="s">
        <v>633</v>
      </c>
      <c r="L418" t="s">
        <v>190</v>
      </c>
    </row>
    <row r="419" hidden="1" spans="1:12">
      <c r="A419" s="26">
        <v>46077</v>
      </c>
      <c r="B419" t="s">
        <v>462</v>
      </c>
      <c r="C419" s="16" t="s">
        <v>169</v>
      </c>
      <c r="D419" s="2" t="s">
        <v>79</v>
      </c>
      <c r="E419">
        <v>4000</v>
      </c>
      <c r="F419" s="4">
        <f t="shared" si="6"/>
        <v>7.20331352422114</v>
      </c>
      <c r="G419">
        <v>555.3</v>
      </c>
      <c r="H419" s="2" t="s">
        <v>20</v>
      </c>
      <c r="I419" t="s">
        <v>138</v>
      </c>
      <c r="J419" t="s">
        <v>188</v>
      </c>
      <c r="K419" s="24" t="s">
        <v>189</v>
      </c>
      <c r="L419" t="s">
        <v>190</v>
      </c>
    </row>
    <row r="420" hidden="1" spans="1:12">
      <c r="A420" s="26">
        <v>46077</v>
      </c>
      <c r="B420" t="s">
        <v>463</v>
      </c>
      <c r="C420" s="16" t="s">
        <v>169</v>
      </c>
      <c r="D420" s="2" t="s">
        <v>79</v>
      </c>
      <c r="E420">
        <v>4000</v>
      </c>
      <c r="F420" s="4">
        <f t="shared" si="6"/>
        <v>7.20331352422114</v>
      </c>
      <c r="G420">
        <v>555.3</v>
      </c>
      <c r="H420" s="2" t="s">
        <v>20</v>
      </c>
      <c r="I420" t="s">
        <v>138</v>
      </c>
      <c r="J420" t="s">
        <v>188</v>
      </c>
      <c r="K420" s="24" t="s">
        <v>189</v>
      </c>
      <c r="L420" t="s">
        <v>190</v>
      </c>
    </row>
    <row r="421" hidden="1" spans="1:12">
      <c r="A421" s="26">
        <v>46078</v>
      </c>
      <c r="B421" t="s">
        <v>464</v>
      </c>
      <c r="C421" s="16" t="s">
        <v>169</v>
      </c>
      <c r="D421" s="27" t="s">
        <v>10</v>
      </c>
      <c r="E421">
        <v>3000</v>
      </c>
      <c r="F421" s="4">
        <f t="shared" si="6"/>
        <v>5.40248514316586</v>
      </c>
      <c r="G421">
        <v>555.3</v>
      </c>
      <c r="H421" s="13" t="s">
        <v>9</v>
      </c>
      <c r="I421" t="s">
        <v>130</v>
      </c>
      <c r="J421" t="s">
        <v>188</v>
      </c>
      <c r="K421" s="24" t="s">
        <v>633</v>
      </c>
      <c r="L421" t="s">
        <v>190</v>
      </c>
    </row>
    <row r="422" hidden="1" spans="1:12">
      <c r="A422" s="26">
        <v>46078</v>
      </c>
      <c r="B422" t="s">
        <v>465</v>
      </c>
      <c r="C422" s="16" t="s">
        <v>169</v>
      </c>
      <c r="D422" s="27" t="s">
        <v>10</v>
      </c>
      <c r="E422" s="28">
        <v>5000</v>
      </c>
      <c r="F422" s="4">
        <f t="shared" si="6"/>
        <v>9.00414190527643</v>
      </c>
      <c r="G422">
        <v>555.3</v>
      </c>
      <c r="H422" s="13" t="s">
        <v>9</v>
      </c>
      <c r="I422" t="s">
        <v>130</v>
      </c>
      <c r="J422" t="s">
        <v>188</v>
      </c>
      <c r="K422" s="24" t="s">
        <v>633</v>
      </c>
      <c r="L422" t="s">
        <v>190</v>
      </c>
    </row>
    <row r="423" hidden="1" spans="1:12">
      <c r="A423" s="26">
        <v>46078</v>
      </c>
      <c r="B423" t="s">
        <v>466</v>
      </c>
      <c r="C423" s="16" t="s">
        <v>169</v>
      </c>
      <c r="D423" s="27" t="s">
        <v>10</v>
      </c>
      <c r="E423">
        <v>5000</v>
      </c>
      <c r="F423" s="4">
        <f t="shared" si="6"/>
        <v>9.00414190527643</v>
      </c>
      <c r="G423">
        <v>555.3</v>
      </c>
      <c r="H423" s="13" t="s">
        <v>9</v>
      </c>
      <c r="I423" t="s">
        <v>130</v>
      </c>
      <c r="J423" t="s">
        <v>188</v>
      </c>
      <c r="K423" s="24" t="s">
        <v>633</v>
      </c>
      <c r="L423" t="s">
        <v>190</v>
      </c>
    </row>
    <row r="424" hidden="1" spans="1:12">
      <c r="A424" s="26">
        <v>46078</v>
      </c>
      <c r="B424" t="s">
        <v>456</v>
      </c>
      <c r="C424" s="16" t="s">
        <v>169</v>
      </c>
      <c r="D424" s="27" t="s">
        <v>10</v>
      </c>
      <c r="E424">
        <v>2000</v>
      </c>
      <c r="F424" s="4">
        <f t="shared" si="6"/>
        <v>3.60165676211057</v>
      </c>
      <c r="G424">
        <v>555.3</v>
      </c>
      <c r="H424" s="13" t="s">
        <v>9</v>
      </c>
      <c r="I424" s="23" t="s">
        <v>139</v>
      </c>
      <c r="J424" t="s">
        <v>188</v>
      </c>
      <c r="K424" s="24" t="s">
        <v>633</v>
      </c>
      <c r="L424" t="s">
        <v>190</v>
      </c>
    </row>
    <row r="425" hidden="1" spans="1:12">
      <c r="A425" s="26">
        <v>46078</v>
      </c>
      <c r="B425" t="s">
        <v>467</v>
      </c>
      <c r="C425" s="16" t="s">
        <v>169</v>
      </c>
      <c r="D425" s="27" t="s">
        <v>10</v>
      </c>
      <c r="E425">
        <v>2000</v>
      </c>
      <c r="F425" s="4">
        <f t="shared" si="6"/>
        <v>3.60165676211057</v>
      </c>
      <c r="G425">
        <v>555.3</v>
      </c>
      <c r="H425" s="13" t="s">
        <v>9</v>
      </c>
      <c r="I425" s="23" t="s">
        <v>139</v>
      </c>
      <c r="J425" t="s">
        <v>188</v>
      </c>
      <c r="K425" s="24" t="s">
        <v>633</v>
      </c>
      <c r="L425" t="s">
        <v>190</v>
      </c>
    </row>
    <row r="426" hidden="1" spans="1:12">
      <c r="A426" s="46">
        <v>46078</v>
      </c>
      <c r="B426" s="16" t="s">
        <v>387</v>
      </c>
      <c r="C426" s="16" t="s">
        <v>169</v>
      </c>
      <c r="D426" s="32" t="s">
        <v>79</v>
      </c>
      <c r="E426" s="47">
        <v>3500</v>
      </c>
      <c r="F426" s="4">
        <f t="shared" si="6"/>
        <v>6.3028993336935</v>
      </c>
      <c r="G426">
        <v>555.3</v>
      </c>
      <c r="H426" s="17" t="s">
        <v>11</v>
      </c>
      <c r="I426" s="16" t="s">
        <v>136</v>
      </c>
      <c r="J426" t="s">
        <v>188</v>
      </c>
      <c r="K426" s="24" t="s">
        <v>189</v>
      </c>
      <c r="L426" t="s">
        <v>190</v>
      </c>
    </row>
    <row r="427" hidden="1" spans="1:12">
      <c r="A427" s="48">
        <v>46078</v>
      </c>
      <c r="B427" s="16" t="s">
        <v>388</v>
      </c>
      <c r="C427" s="16" t="s">
        <v>169</v>
      </c>
      <c r="D427" s="32" t="s">
        <v>79</v>
      </c>
      <c r="E427" s="47">
        <v>3500</v>
      </c>
      <c r="F427" s="4">
        <f t="shared" si="6"/>
        <v>6.3028993336935</v>
      </c>
      <c r="G427">
        <v>555.3</v>
      </c>
      <c r="H427" s="17" t="s">
        <v>11</v>
      </c>
      <c r="I427" s="16" t="s">
        <v>136</v>
      </c>
      <c r="J427" t="s">
        <v>188</v>
      </c>
      <c r="K427" s="24" t="s">
        <v>189</v>
      </c>
      <c r="L427" t="s">
        <v>190</v>
      </c>
    </row>
    <row r="428" hidden="1" spans="1:12">
      <c r="A428" s="26">
        <v>46078</v>
      </c>
      <c r="B428" t="s">
        <v>468</v>
      </c>
      <c r="C428" s="16" t="s">
        <v>169</v>
      </c>
      <c r="D428" s="2" t="s">
        <v>19</v>
      </c>
      <c r="E428">
        <v>3500</v>
      </c>
      <c r="F428" s="4">
        <f t="shared" si="6"/>
        <v>6.3028993336935</v>
      </c>
      <c r="G428">
        <v>555.3</v>
      </c>
      <c r="H428" s="2" t="s">
        <v>18</v>
      </c>
      <c r="I428" t="s">
        <v>137</v>
      </c>
      <c r="J428" t="s">
        <v>188</v>
      </c>
      <c r="K428" s="24" t="s">
        <v>633</v>
      </c>
      <c r="L428" t="s">
        <v>190</v>
      </c>
    </row>
    <row r="429" hidden="1" spans="1:12">
      <c r="A429" s="26">
        <v>46078</v>
      </c>
      <c r="B429" t="s">
        <v>460</v>
      </c>
      <c r="C429" s="16" t="s">
        <v>169</v>
      </c>
      <c r="D429" s="2" t="s">
        <v>19</v>
      </c>
      <c r="E429">
        <v>3500</v>
      </c>
      <c r="F429" s="4">
        <f t="shared" si="6"/>
        <v>6.3028993336935</v>
      </c>
      <c r="G429">
        <v>555.3</v>
      </c>
      <c r="H429" s="2" t="s">
        <v>18</v>
      </c>
      <c r="I429" t="s">
        <v>137</v>
      </c>
      <c r="J429" t="s">
        <v>188</v>
      </c>
      <c r="K429" s="24" t="s">
        <v>633</v>
      </c>
      <c r="L429" t="s">
        <v>190</v>
      </c>
    </row>
    <row r="430" hidden="1" spans="1:12">
      <c r="A430" s="26">
        <v>46078</v>
      </c>
      <c r="B430" s="19" t="s">
        <v>196</v>
      </c>
      <c r="C430" t="s">
        <v>170</v>
      </c>
      <c r="D430" s="27" t="s">
        <v>10</v>
      </c>
      <c r="E430">
        <v>10000</v>
      </c>
      <c r="F430" s="4">
        <f t="shared" si="6"/>
        <v>18.0082838105529</v>
      </c>
      <c r="G430">
        <v>555.3</v>
      </c>
      <c r="H430" s="2" t="s">
        <v>22</v>
      </c>
      <c r="I430" t="s">
        <v>135</v>
      </c>
      <c r="J430" t="s">
        <v>188</v>
      </c>
      <c r="K430" s="24" t="s">
        <v>633</v>
      </c>
      <c r="L430" t="s">
        <v>190</v>
      </c>
    </row>
    <row r="431" hidden="1" spans="1:12">
      <c r="A431" s="48">
        <v>46078</v>
      </c>
      <c r="B431" s="16" t="s">
        <v>469</v>
      </c>
      <c r="C431" s="16" t="s">
        <v>171</v>
      </c>
      <c r="D431" s="17" t="s">
        <v>10</v>
      </c>
      <c r="E431" s="16">
        <v>8000</v>
      </c>
      <c r="F431" s="4">
        <f t="shared" si="6"/>
        <v>14.4066270484423</v>
      </c>
      <c r="G431">
        <v>555.3</v>
      </c>
      <c r="H431" s="17" t="s">
        <v>16</v>
      </c>
      <c r="I431" s="16" t="s">
        <v>131</v>
      </c>
      <c r="J431" t="s">
        <v>188</v>
      </c>
      <c r="K431" s="24" t="s">
        <v>633</v>
      </c>
      <c r="L431" t="s">
        <v>190</v>
      </c>
    </row>
    <row r="432" hidden="1" spans="1:12">
      <c r="A432" s="48">
        <v>46078</v>
      </c>
      <c r="B432" s="16" t="s">
        <v>470</v>
      </c>
      <c r="C432" s="16" t="s">
        <v>171</v>
      </c>
      <c r="D432" s="17" t="s">
        <v>10</v>
      </c>
      <c r="E432" s="16">
        <v>17000</v>
      </c>
      <c r="F432" s="4">
        <f t="shared" si="6"/>
        <v>30.6140824779399</v>
      </c>
      <c r="G432">
        <v>555.3</v>
      </c>
      <c r="H432" s="17" t="s">
        <v>16</v>
      </c>
      <c r="I432" s="16" t="s">
        <v>133</v>
      </c>
      <c r="J432" t="s">
        <v>188</v>
      </c>
      <c r="K432" s="24" t="s">
        <v>633</v>
      </c>
      <c r="L432" t="s">
        <v>190</v>
      </c>
    </row>
    <row r="433" hidden="1" spans="1:12">
      <c r="A433" s="48">
        <v>46078</v>
      </c>
      <c r="B433" s="16" t="s">
        <v>471</v>
      </c>
      <c r="C433" s="16" t="s">
        <v>169</v>
      </c>
      <c r="D433" s="31" t="s">
        <v>79</v>
      </c>
      <c r="E433" s="16">
        <v>4000</v>
      </c>
      <c r="F433" s="4">
        <f t="shared" si="6"/>
        <v>7.20331352422114</v>
      </c>
      <c r="G433">
        <v>555.3</v>
      </c>
      <c r="H433" s="17" t="s">
        <v>16</v>
      </c>
      <c r="I433" s="16" t="s">
        <v>134</v>
      </c>
      <c r="J433" t="s">
        <v>188</v>
      </c>
      <c r="K433" s="24" t="s">
        <v>189</v>
      </c>
      <c r="L433" t="s">
        <v>190</v>
      </c>
    </row>
    <row r="434" hidden="1" spans="1:12">
      <c r="A434" s="48">
        <v>46078</v>
      </c>
      <c r="B434" s="16" t="s">
        <v>472</v>
      </c>
      <c r="C434" s="16" t="s">
        <v>169</v>
      </c>
      <c r="D434" s="31" t="s">
        <v>79</v>
      </c>
      <c r="E434" s="16">
        <v>4000</v>
      </c>
      <c r="F434" s="4">
        <f t="shared" si="6"/>
        <v>7.20331352422114</v>
      </c>
      <c r="G434">
        <v>555.3</v>
      </c>
      <c r="H434" s="17" t="s">
        <v>16</v>
      </c>
      <c r="I434" s="16" t="s">
        <v>134</v>
      </c>
      <c r="J434" t="s">
        <v>188</v>
      </c>
      <c r="K434" s="24" t="s">
        <v>189</v>
      </c>
      <c r="L434" t="s">
        <v>190</v>
      </c>
    </row>
    <row r="435" hidden="1" spans="1:12">
      <c r="A435" s="26">
        <v>46078</v>
      </c>
      <c r="B435" t="s">
        <v>462</v>
      </c>
      <c r="C435" s="16" t="s">
        <v>169</v>
      </c>
      <c r="D435" s="2" t="s">
        <v>79</v>
      </c>
      <c r="E435">
        <v>4000</v>
      </c>
      <c r="F435" s="4">
        <f t="shared" si="6"/>
        <v>7.20331352422114</v>
      </c>
      <c r="G435">
        <v>555.3</v>
      </c>
      <c r="H435" s="2" t="s">
        <v>20</v>
      </c>
      <c r="I435" t="s">
        <v>138</v>
      </c>
      <c r="J435" t="s">
        <v>188</v>
      </c>
      <c r="K435" s="24" t="s">
        <v>189</v>
      </c>
      <c r="L435" t="s">
        <v>190</v>
      </c>
    </row>
    <row r="436" hidden="1" spans="1:12">
      <c r="A436" s="26">
        <v>46078</v>
      </c>
      <c r="B436" t="s">
        <v>463</v>
      </c>
      <c r="C436" s="16" t="s">
        <v>169</v>
      </c>
      <c r="D436" s="2" t="s">
        <v>79</v>
      </c>
      <c r="E436">
        <v>4000</v>
      </c>
      <c r="F436" s="4">
        <f t="shared" si="6"/>
        <v>7.20331352422114</v>
      </c>
      <c r="G436">
        <v>555.3</v>
      </c>
      <c r="H436" s="2" t="s">
        <v>20</v>
      </c>
      <c r="I436" t="s">
        <v>129</v>
      </c>
      <c r="J436" t="s">
        <v>188</v>
      </c>
      <c r="K436" s="24" t="s">
        <v>189</v>
      </c>
      <c r="L436" t="s">
        <v>190</v>
      </c>
    </row>
    <row r="437" hidden="1" spans="1:12">
      <c r="A437" s="26">
        <v>46078</v>
      </c>
      <c r="B437" t="s">
        <v>473</v>
      </c>
      <c r="C437" s="16" t="s">
        <v>169</v>
      </c>
      <c r="D437" s="2" t="s">
        <v>79</v>
      </c>
      <c r="E437">
        <v>4000</v>
      </c>
      <c r="F437" s="4">
        <f t="shared" si="6"/>
        <v>7.20331352422114</v>
      </c>
      <c r="G437">
        <v>555.3</v>
      </c>
      <c r="H437" s="2" t="s">
        <v>20</v>
      </c>
      <c r="I437" t="s">
        <v>129</v>
      </c>
      <c r="J437" t="s">
        <v>188</v>
      </c>
      <c r="K437" s="24" t="s">
        <v>189</v>
      </c>
      <c r="L437" t="s">
        <v>190</v>
      </c>
    </row>
    <row r="438" hidden="1" spans="1:12">
      <c r="A438" s="26">
        <v>46078</v>
      </c>
      <c r="B438" t="s">
        <v>474</v>
      </c>
      <c r="C438" s="16" t="s">
        <v>169</v>
      </c>
      <c r="D438" s="2" t="s">
        <v>79</v>
      </c>
      <c r="E438">
        <v>4000</v>
      </c>
      <c r="F438" s="4">
        <f t="shared" si="6"/>
        <v>7.20331352422114</v>
      </c>
      <c r="G438">
        <v>555.3</v>
      </c>
      <c r="H438" s="2" t="s">
        <v>20</v>
      </c>
      <c r="I438" t="s">
        <v>129</v>
      </c>
      <c r="J438" t="s">
        <v>188</v>
      </c>
      <c r="K438" s="24" t="s">
        <v>189</v>
      </c>
      <c r="L438" t="s">
        <v>190</v>
      </c>
    </row>
    <row r="439" hidden="1" spans="1:12">
      <c r="A439" s="26">
        <v>46079</v>
      </c>
      <c r="B439" t="s">
        <v>456</v>
      </c>
      <c r="C439" s="16" t="s">
        <v>169</v>
      </c>
      <c r="D439" s="27" t="s">
        <v>10</v>
      </c>
      <c r="E439">
        <v>2000</v>
      </c>
      <c r="F439" s="4">
        <f t="shared" si="6"/>
        <v>3.60165676211057</v>
      </c>
      <c r="G439">
        <v>555.3</v>
      </c>
      <c r="H439" s="13" t="s">
        <v>9</v>
      </c>
      <c r="I439" s="23" t="s">
        <v>140</v>
      </c>
      <c r="J439" t="s">
        <v>188</v>
      </c>
      <c r="K439" s="24" t="s">
        <v>633</v>
      </c>
      <c r="L439" t="s">
        <v>190</v>
      </c>
    </row>
    <row r="440" hidden="1" spans="1:12">
      <c r="A440" s="26">
        <v>46079</v>
      </c>
      <c r="B440" t="s">
        <v>467</v>
      </c>
      <c r="C440" s="16" t="s">
        <v>169</v>
      </c>
      <c r="D440" s="27" t="s">
        <v>10</v>
      </c>
      <c r="E440">
        <v>2000</v>
      </c>
      <c r="F440" s="4">
        <f t="shared" si="6"/>
        <v>3.60165676211057</v>
      </c>
      <c r="G440">
        <v>555.3</v>
      </c>
      <c r="H440" s="13" t="s">
        <v>9</v>
      </c>
      <c r="I440" s="23" t="s">
        <v>140</v>
      </c>
      <c r="J440" t="s">
        <v>188</v>
      </c>
      <c r="K440" s="24" t="s">
        <v>633</v>
      </c>
      <c r="L440" t="s">
        <v>190</v>
      </c>
    </row>
    <row r="441" hidden="1" spans="1:12">
      <c r="A441" s="26">
        <v>46079</v>
      </c>
      <c r="B441" t="s">
        <v>475</v>
      </c>
      <c r="C441" t="s">
        <v>173</v>
      </c>
      <c r="D441" s="27" t="s">
        <v>10</v>
      </c>
      <c r="E441">
        <v>800</v>
      </c>
      <c r="F441" s="4">
        <f t="shared" si="6"/>
        <v>1.44066270484423</v>
      </c>
      <c r="G441">
        <v>555.3</v>
      </c>
      <c r="H441" s="13" t="s">
        <v>9</v>
      </c>
      <c r="I441" s="23" t="s">
        <v>143</v>
      </c>
      <c r="J441" t="s">
        <v>188</v>
      </c>
      <c r="K441" s="24" t="s">
        <v>633</v>
      </c>
      <c r="L441" t="s">
        <v>190</v>
      </c>
    </row>
    <row r="442" hidden="1" spans="1:12">
      <c r="A442" s="48">
        <v>46079</v>
      </c>
      <c r="B442" s="16" t="s">
        <v>476</v>
      </c>
      <c r="C442" s="16" t="s">
        <v>169</v>
      </c>
      <c r="D442" s="31" t="s">
        <v>79</v>
      </c>
      <c r="E442" s="16">
        <v>4000</v>
      </c>
      <c r="F442" s="4">
        <f t="shared" si="6"/>
        <v>7.20331352422114</v>
      </c>
      <c r="G442">
        <v>555.3</v>
      </c>
      <c r="H442" s="17" t="s">
        <v>16</v>
      </c>
      <c r="I442" s="16" t="s">
        <v>141</v>
      </c>
      <c r="J442" t="s">
        <v>188</v>
      </c>
      <c r="K442" s="24" t="s">
        <v>189</v>
      </c>
      <c r="L442" t="s">
        <v>190</v>
      </c>
    </row>
    <row r="443" hidden="1" spans="1:12">
      <c r="A443" s="48">
        <v>46079</v>
      </c>
      <c r="B443" s="16" t="s">
        <v>477</v>
      </c>
      <c r="C443" s="16" t="s">
        <v>169</v>
      </c>
      <c r="D443" s="31" t="s">
        <v>79</v>
      </c>
      <c r="E443" s="16">
        <v>4000</v>
      </c>
      <c r="F443" s="4">
        <f t="shared" si="6"/>
        <v>7.20331352422114</v>
      </c>
      <c r="G443">
        <v>555.3</v>
      </c>
      <c r="H443" s="17" t="s">
        <v>16</v>
      </c>
      <c r="I443" s="16" t="s">
        <v>141</v>
      </c>
      <c r="J443" t="s">
        <v>188</v>
      </c>
      <c r="K443" s="24" t="s">
        <v>189</v>
      </c>
      <c r="L443" t="s">
        <v>190</v>
      </c>
    </row>
    <row r="444" hidden="1" spans="1:12">
      <c r="A444" s="48">
        <v>46079</v>
      </c>
      <c r="B444" s="16" t="s">
        <v>478</v>
      </c>
      <c r="C444" s="16" t="s">
        <v>175</v>
      </c>
      <c r="D444" s="31" t="s">
        <v>79</v>
      </c>
      <c r="E444" s="16">
        <v>3000</v>
      </c>
      <c r="F444" s="4">
        <f t="shared" si="6"/>
        <v>5.40248514316586</v>
      </c>
      <c r="G444">
        <v>555.3</v>
      </c>
      <c r="H444" s="17" t="s">
        <v>16</v>
      </c>
      <c r="I444" s="16" t="s">
        <v>141</v>
      </c>
      <c r="J444" t="s">
        <v>188</v>
      </c>
      <c r="K444" s="24" t="s">
        <v>189</v>
      </c>
      <c r="L444" t="s">
        <v>190</v>
      </c>
    </row>
    <row r="445" hidden="1" spans="1:12">
      <c r="A445" s="48">
        <v>46079</v>
      </c>
      <c r="B445" s="16" t="s">
        <v>479</v>
      </c>
      <c r="C445" s="16" t="s">
        <v>169</v>
      </c>
      <c r="D445" s="31" t="s">
        <v>79</v>
      </c>
      <c r="E445" s="16">
        <v>4000</v>
      </c>
      <c r="F445" s="4">
        <f t="shared" si="6"/>
        <v>7.20331352422114</v>
      </c>
      <c r="G445">
        <v>555.3</v>
      </c>
      <c r="H445" s="17" t="s">
        <v>16</v>
      </c>
      <c r="I445" s="16" t="s">
        <v>141</v>
      </c>
      <c r="J445" t="s">
        <v>188</v>
      </c>
      <c r="K445" s="24" t="s">
        <v>189</v>
      </c>
      <c r="L445" t="s">
        <v>190</v>
      </c>
    </row>
    <row r="446" hidden="1" spans="1:12">
      <c r="A446" s="48">
        <v>46079</v>
      </c>
      <c r="B446" s="16" t="s">
        <v>480</v>
      </c>
      <c r="C446" s="16" t="s">
        <v>169</v>
      </c>
      <c r="D446" s="31" t="s">
        <v>79</v>
      </c>
      <c r="E446" s="16">
        <v>4000</v>
      </c>
      <c r="F446" s="4">
        <f t="shared" si="6"/>
        <v>7.20331352422114</v>
      </c>
      <c r="G446">
        <v>555.3</v>
      </c>
      <c r="H446" s="17" t="s">
        <v>16</v>
      </c>
      <c r="I446" s="16" t="s">
        <v>141</v>
      </c>
      <c r="J446" t="s">
        <v>188</v>
      </c>
      <c r="K446" s="24" t="s">
        <v>189</v>
      </c>
      <c r="L446" t="s">
        <v>190</v>
      </c>
    </row>
    <row r="447" hidden="1" spans="1:12">
      <c r="A447" s="48">
        <v>46079</v>
      </c>
      <c r="B447" s="16" t="s">
        <v>481</v>
      </c>
      <c r="C447" s="16" t="s">
        <v>175</v>
      </c>
      <c r="D447" s="31" t="s">
        <v>79</v>
      </c>
      <c r="E447" s="16">
        <v>3000</v>
      </c>
      <c r="F447" s="4">
        <f t="shared" si="6"/>
        <v>5.40248514316586</v>
      </c>
      <c r="G447">
        <v>555.3</v>
      </c>
      <c r="H447" s="17" t="s">
        <v>16</v>
      </c>
      <c r="I447" s="16" t="s">
        <v>141</v>
      </c>
      <c r="J447" t="s">
        <v>188</v>
      </c>
      <c r="K447" s="24" t="s">
        <v>189</v>
      </c>
      <c r="L447" t="s">
        <v>190</v>
      </c>
    </row>
    <row r="448" hidden="1" spans="1:12">
      <c r="A448" s="43">
        <v>46079</v>
      </c>
      <c r="B448" s="44" t="s">
        <v>482</v>
      </c>
      <c r="C448" s="16" t="s">
        <v>169</v>
      </c>
      <c r="D448" s="45" t="s">
        <v>79</v>
      </c>
      <c r="E448" s="60">
        <v>3000</v>
      </c>
      <c r="F448" s="4">
        <f t="shared" si="6"/>
        <v>5.40248514316586</v>
      </c>
      <c r="G448">
        <v>555.3</v>
      </c>
      <c r="H448" s="36" t="s">
        <v>15</v>
      </c>
      <c r="I448" t="s">
        <v>142</v>
      </c>
      <c r="J448" t="s">
        <v>188</v>
      </c>
      <c r="K448" s="24" t="s">
        <v>189</v>
      </c>
      <c r="L448" t="s">
        <v>190</v>
      </c>
    </row>
    <row r="449" hidden="1" spans="1:12">
      <c r="A449" s="43">
        <v>46079</v>
      </c>
      <c r="B449" s="44" t="s">
        <v>483</v>
      </c>
      <c r="C449" s="44" t="s">
        <v>167</v>
      </c>
      <c r="D449" s="45" t="s">
        <v>79</v>
      </c>
      <c r="E449" s="60">
        <v>2000</v>
      </c>
      <c r="F449" s="4">
        <f t="shared" si="6"/>
        <v>3.60165676211057</v>
      </c>
      <c r="G449">
        <v>555.3</v>
      </c>
      <c r="H449" s="2" t="s">
        <v>15</v>
      </c>
      <c r="I449" t="s">
        <v>142</v>
      </c>
      <c r="J449" t="s">
        <v>188</v>
      </c>
      <c r="K449" s="24" t="s">
        <v>189</v>
      </c>
      <c r="L449" t="s">
        <v>190</v>
      </c>
    </row>
    <row r="450" hidden="1" spans="1:12">
      <c r="A450" s="43">
        <v>46079</v>
      </c>
      <c r="B450" s="44" t="s">
        <v>484</v>
      </c>
      <c r="C450" s="16" t="s">
        <v>169</v>
      </c>
      <c r="D450" s="45" t="s">
        <v>79</v>
      </c>
      <c r="E450" s="60">
        <v>2000</v>
      </c>
      <c r="F450" s="4">
        <f t="shared" ref="F450:F473" si="7">+E450/G450</f>
        <v>3.60165676211057</v>
      </c>
      <c r="G450">
        <v>555.3</v>
      </c>
      <c r="H450" s="36" t="s">
        <v>15</v>
      </c>
      <c r="I450" t="s">
        <v>142</v>
      </c>
      <c r="J450" t="s">
        <v>188</v>
      </c>
      <c r="K450" s="24" t="s">
        <v>189</v>
      </c>
      <c r="L450" t="s">
        <v>190</v>
      </c>
    </row>
    <row r="451" hidden="1" spans="1:12">
      <c r="A451" s="43">
        <v>46079</v>
      </c>
      <c r="B451" s="44" t="s">
        <v>485</v>
      </c>
      <c r="C451" s="16" t="s">
        <v>174</v>
      </c>
      <c r="D451" s="45" t="s">
        <v>79</v>
      </c>
      <c r="E451" s="60">
        <v>5000</v>
      </c>
      <c r="F451" s="4">
        <f t="shared" si="7"/>
        <v>9.00414190527643</v>
      </c>
      <c r="G451">
        <v>555.3</v>
      </c>
      <c r="H451" s="2" t="s">
        <v>15</v>
      </c>
      <c r="I451" t="s">
        <v>142</v>
      </c>
      <c r="J451" t="s">
        <v>188</v>
      </c>
      <c r="K451" s="24" t="s">
        <v>189</v>
      </c>
      <c r="L451" t="s">
        <v>190</v>
      </c>
    </row>
    <row r="452" hidden="1" spans="1:12">
      <c r="A452" s="43">
        <v>46079</v>
      </c>
      <c r="B452" s="44" t="s">
        <v>486</v>
      </c>
      <c r="C452" s="16" t="s">
        <v>174</v>
      </c>
      <c r="D452" s="45" t="s">
        <v>79</v>
      </c>
      <c r="E452" s="60">
        <v>13000</v>
      </c>
      <c r="F452" s="4">
        <f t="shared" si="7"/>
        <v>23.4107689537187</v>
      </c>
      <c r="G452">
        <v>555.3</v>
      </c>
      <c r="H452" s="36" t="s">
        <v>15</v>
      </c>
      <c r="I452" t="s">
        <v>142</v>
      </c>
      <c r="J452" t="s">
        <v>188</v>
      </c>
      <c r="K452" s="24" t="s">
        <v>189</v>
      </c>
      <c r="L452" t="s">
        <v>190</v>
      </c>
    </row>
    <row r="453" hidden="1" spans="1:12">
      <c r="A453" s="26">
        <v>46080</v>
      </c>
      <c r="B453" t="s">
        <v>456</v>
      </c>
      <c r="C453" s="16" t="s">
        <v>169</v>
      </c>
      <c r="D453" s="27" t="s">
        <v>10</v>
      </c>
      <c r="E453">
        <v>2000</v>
      </c>
      <c r="F453" s="4">
        <f t="shared" si="7"/>
        <v>3.60165676211057</v>
      </c>
      <c r="G453">
        <v>555.3</v>
      </c>
      <c r="H453" s="13" t="s">
        <v>9</v>
      </c>
      <c r="I453" t="s">
        <v>148</v>
      </c>
      <c r="J453" t="s">
        <v>188</v>
      </c>
      <c r="K453" s="24" t="s">
        <v>633</v>
      </c>
      <c r="L453" t="s">
        <v>190</v>
      </c>
    </row>
    <row r="454" hidden="1" spans="1:12">
      <c r="A454" s="26">
        <v>46080</v>
      </c>
      <c r="B454" t="s">
        <v>457</v>
      </c>
      <c r="C454" s="16" t="s">
        <v>169</v>
      </c>
      <c r="D454" s="27" t="s">
        <v>10</v>
      </c>
      <c r="E454">
        <v>2000</v>
      </c>
      <c r="F454" s="4">
        <f t="shared" si="7"/>
        <v>3.60165676211057</v>
      </c>
      <c r="G454">
        <v>555.3</v>
      </c>
      <c r="H454" s="13" t="s">
        <v>9</v>
      </c>
      <c r="I454" t="s">
        <v>148</v>
      </c>
      <c r="J454" t="s">
        <v>188</v>
      </c>
      <c r="K454" s="24" t="s">
        <v>633</v>
      </c>
      <c r="L454" t="s">
        <v>190</v>
      </c>
    </row>
    <row r="455" hidden="1" spans="1:12">
      <c r="A455" s="34">
        <v>46080</v>
      </c>
      <c r="B455" s="19" t="s">
        <v>487</v>
      </c>
      <c r="C455" s="16" t="s">
        <v>169</v>
      </c>
      <c r="D455" s="27" t="s">
        <v>14</v>
      </c>
      <c r="E455">
        <v>4000</v>
      </c>
      <c r="F455" s="4">
        <f t="shared" si="7"/>
        <v>7.20331352422114</v>
      </c>
      <c r="G455">
        <v>555.3</v>
      </c>
      <c r="H455" s="2" t="s">
        <v>13</v>
      </c>
      <c r="I455" t="s">
        <v>149</v>
      </c>
      <c r="J455" t="s">
        <v>188</v>
      </c>
      <c r="K455" s="24" t="s">
        <v>633</v>
      </c>
      <c r="L455" t="s">
        <v>190</v>
      </c>
    </row>
    <row r="456" hidden="1" spans="1:12">
      <c r="A456" s="34">
        <v>46080</v>
      </c>
      <c r="B456" s="19" t="s">
        <v>488</v>
      </c>
      <c r="C456" s="16" t="s">
        <v>169</v>
      </c>
      <c r="D456" s="27" t="s">
        <v>14</v>
      </c>
      <c r="E456" s="19">
        <v>4000</v>
      </c>
      <c r="F456" s="4">
        <f t="shared" si="7"/>
        <v>7.20331352422114</v>
      </c>
      <c r="G456">
        <v>555.3</v>
      </c>
      <c r="H456" s="2" t="s">
        <v>13</v>
      </c>
      <c r="I456" t="s">
        <v>149</v>
      </c>
      <c r="J456" t="s">
        <v>188</v>
      </c>
      <c r="K456" s="24" t="s">
        <v>633</v>
      </c>
      <c r="L456" t="s">
        <v>190</v>
      </c>
    </row>
    <row r="457" hidden="1" spans="1:12">
      <c r="A457" s="48">
        <v>46080</v>
      </c>
      <c r="B457" s="16" t="s">
        <v>387</v>
      </c>
      <c r="C457" s="16" t="s">
        <v>169</v>
      </c>
      <c r="D457" s="32" t="s">
        <v>79</v>
      </c>
      <c r="E457" s="47">
        <v>3500</v>
      </c>
      <c r="F457" s="4">
        <f t="shared" si="7"/>
        <v>6.3028993336935</v>
      </c>
      <c r="G457">
        <v>555.3</v>
      </c>
      <c r="H457" s="17" t="s">
        <v>11</v>
      </c>
      <c r="I457" s="16" t="s">
        <v>147</v>
      </c>
      <c r="J457" t="s">
        <v>188</v>
      </c>
      <c r="K457" s="24" t="s">
        <v>189</v>
      </c>
      <c r="L457" t="s">
        <v>190</v>
      </c>
    </row>
    <row r="458" hidden="1" spans="1:12">
      <c r="A458" s="46">
        <v>46080</v>
      </c>
      <c r="B458" s="16" t="s">
        <v>388</v>
      </c>
      <c r="C458" s="16" t="s">
        <v>169</v>
      </c>
      <c r="D458" s="32" t="s">
        <v>79</v>
      </c>
      <c r="E458" s="47">
        <v>3500</v>
      </c>
      <c r="F458" s="4">
        <f t="shared" si="7"/>
        <v>6.3028993336935</v>
      </c>
      <c r="G458">
        <v>555.3</v>
      </c>
      <c r="H458" s="17" t="s">
        <v>11</v>
      </c>
      <c r="I458" s="16" t="s">
        <v>147</v>
      </c>
      <c r="J458" t="s">
        <v>188</v>
      </c>
      <c r="K458" s="24" t="s">
        <v>189</v>
      </c>
      <c r="L458" t="s">
        <v>190</v>
      </c>
    </row>
    <row r="459" hidden="1" spans="1:12">
      <c r="A459" s="26">
        <v>46080</v>
      </c>
      <c r="B459" t="s">
        <v>489</v>
      </c>
      <c r="C459" s="16" t="s">
        <v>169</v>
      </c>
      <c r="D459" s="2" t="s">
        <v>19</v>
      </c>
      <c r="E459">
        <v>3500</v>
      </c>
      <c r="F459" s="4">
        <f t="shared" si="7"/>
        <v>6.3028993336935</v>
      </c>
      <c r="G459">
        <v>555.3</v>
      </c>
      <c r="H459" s="2" t="s">
        <v>18</v>
      </c>
      <c r="I459" t="s">
        <v>144</v>
      </c>
      <c r="J459" t="s">
        <v>188</v>
      </c>
      <c r="K459" s="24" t="s">
        <v>633</v>
      </c>
      <c r="L459" t="s">
        <v>190</v>
      </c>
    </row>
    <row r="460" hidden="1" spans="1:12">
      <c r="A460" s="26">
        <v>46080</v>
      </c>
      <c r="B460" t="s">
        <v>490</v>
      </c>
      <c r="C460" s="16" t="s">
        <v>169</v>
      </c>
      <c r="D460" s="2" t="s">
        <v>19</v>
      </c>
      <c r="E460">
        <v>1000</v>
      </c>
      <c r="F460" s="4">
        <f t="shared" si="7"/>
        <v>1.80082838105529</v>
      </c>
      <c r="G460">
        <v>555.3</v>
      </c>
      <c r="H460" s="2" t="s">
        <v>18</v>
      </c>
      <c r="I460" t="s">
        <v>144</v>
      </c>
      <c r="J460" t="s">
        <v>188</v>
      </c>
      <c r="K460" s="24" t="s">
        <v>633</v>
      </c>
      <c r="L460" t="s">
        <v>190</v>
      </c>
    </row>
    <row r="461" hidden="1" spans="1:12">
      <c r="A461" s="26">
        <v>46080</v>
      </c>
      <c r="B461" t="s">
        <v>460</v>
      </c>
      <c r="C461" s="16" t="s">
        <v>169</v>
      </c>
      <c r="D461" s="2" t="s">
        <v>19</v>
      </c>
      <c r="E461">
        <v>3500</v>
      </c>
      <c r="F461" s="4">
        <f t="shared" si="7"/>
        <v>6.3028993336935</v>
      </c>
      <c r="G461">
        <v>555.3</v>
      </c>
      <c r="H461" s="2" t="s">
        <v>18</v>
      </c>
      <c r="I461" t="s">
        <v>144</v>
      </c>
      <c r="J461" t="s">
        <v>188</v>
      </c>
      <c r="K461" s="24" t="s">
        <v>633</v>
      </c>
      <c r="L461" t="s">
        <v>190</v>
      </c>
    </row>
    <row r="462" hidden="1" spans="1:12">
      <c r="A462" s="43">
        <v>46080</v>
      </c>
      <c r="B462" s="44" t="s">
        <v>491</v>
      </c>
      <c r="C462" s="16" t="s">
        <v>169</v>
      </c>
      <c r="D462" s="45" t="s">
        <v>79</v>
      </c>
      <c r="E462" s="60">
        <v>3000</v>
      </c>
      <c r="F462" s="4">
        <f t="shared" si="7"/>
        <v>5.40248514316586</v>
      </c>
      <c r="G462">
        <v>555.3</v>
      </c>
      <c r="H462" s="2" t="s">
        <v>15</v>
      </c>
      <c r="I462" t="s">
        <v>142</v>
      </c>
      <c r="J462" t="s">
        <v>188</v>
      </c>
      <c r="K462" s="24" t="s">
        <v>189</v>
      </c>
      <c r="L462" t="s">
        <v>190</v>
      </c>
    </row>
    <row r="463" hidden="1" spans="1:12">
      <c r="A463" s="43">
        <v>46080</v>
      </c>
      <c r="B463" s="44" t="s">
        <v>492</v>
      </c>
      <c r="C463" s="16" t="s">
        <v>169</v>
      </c>
      <c r="D463" s="45" t="s">
        <v>79</v>
      </c>
      <c r="E463" s="60">
        <v>3000</v>
      </c>
      <c r="F463" s="4">
        <f t="shared" si="7"/>
        <v>5.40248514316586</v>
      </c>
      <c r="G463">
        <v>555.3</v>
      </c>
      <c r="H463" s="36" t="s">
        <v>15</v>
      </c>
      <c r="I463" t="s">
        <v>142</v>
      </c>
      <c r="J463" t="s">
        <v>188</v>
      </c>
      <c r="K463" s="24" t="s">
        <v>189</v>
      </c>
      <c r="L463" t="s">
        <v>190</v>
      </c>
    </row>
    <row r="464" hidden="1" spans="1:12">
      <c r="A464" s="43">
        <v>46080</v>
      </c>
      <c r="B464" s="44" t="s">
        <v>493</v>
      </c>
      <c r="C464" s="44" t="s">
        <v>175</v>
      </c>
      <c r="D464" s="45" t="s">
        <v>79</v>
      </c>
      <c r="E464" s="60">
        <v>10000</v>
      </c>
      <c r="F464" s="4">
        <f t="shared" si="7"/>
        <v>18.0082838105529</v>
      </c>
      <c r="G464">
        <v>555.3</v>
      </c>
      <c r="H464" s="2" t="s">
        <v>15</v>
      </c>
      <c r="I464" t="s">
        <v>142</v>
      </c>
      <c r="J464" t="s">
        <v>188</v>
      </c>
      <c r="K464" s="24" t="s">
        <v>189</v>
      </c>
      <c r="L464" t="s">
        <v>190</v>
      </c>
    </row>
    <row r="465" hidden="1" spans="1:12">
      <c r="A465" s="43">
        <v>46080</v>
      </c>
      <c r="B465" s="44" t="s">
        <v>485</v>
      </c>
      <c r="C465" s="16" t="s">
        <v>174</v>
      </c>
      <c r="D465" s="45" t="s">
        <v>79</v>
      </c>
      <c r="E465" s="60">
        <v>5000</v>
      </c>
      <c r="F465" s="4">
        <f t="shared" si="7"/>
        <v>9.00414190527643</v>
      </c>
      <c r="G465">
        <v>555.3</v>
      </c>
      <c r="H465" s="36" t="s">
        <v>15</v>
      </c>
      <c r="I465" t="s">
        <v>142</v>
      </c>
      <c r="J465" t="s">
        <v>188</v>
      </c>
      <c r="K465" s="24" t="s">
        <v>189</v>
      </c>
      <c r="L465" t="s">
        <v>190</v>
      </c>
    </row>
    <row r="466" hidden="1" spans="1:12">
      <c r="A466" s="43">
        <v>46080</v>
      </c>
      <c r="B466" s="44" t="s">
        <v>494</v>
      </c>
      <c r="C466" s="16" t="s">
        <v>169</v>
      </c>
      <c r="D466" s="45" t="s">
        <v>79</v>
      </c>
      <c r="E466" s="60">
        <v>2000</v>
      </c>
      <c r="F466" s="4">
        <f t="shared" si="7"/>
        <v>3.60165676211057</v>
      </c>
      <c r="G466">
        <v>555.3</v>
      </c>
      <c r="H466" s="2" t="s">
        <v>15</v>
      </c>
      <c r="I466" t="s">
        <v>142</v>
      </c>
      <c r="J466" t="s">
        <v>188</v>
      </c>
      <c r="K466" s="24" t="s">
        <v>189</v>
      </c>
      <c r="L466" t="s">
        <v>190</v>
      </c>
    </row>
    <row r="467" hidden="1" spans="1:12">
      <c r="A467" s="43">
        <v>46080</v>
      </c>
      <c r="B467" s="44" t="s">
        <v>495</v>
      </c>
      <c r="C467" s="16" t="s">
        <v>169</v>
      </c>
      <c r="D467" s="45" t="s">
        <v>79</v>
      </c>
      <c r="E467" s="60">
        <v>2000</v>
      </c>
      <c r="F467" s="4">
        <f t="shared" si="7"/>
        <v>3.60165676211057</v>
      </c>
      <c r="G467">
        <v>555.3</v>
      </c>
      <c r="H467" s="36" t="s">
        <v>15</v>
      </c>
      <c r="I467" t="s">
        <v>142</v>
      </c>
      <c r="J467" t="s">
        <v>188</v>
      </c>
      <c r="K467" s="24" t="s">
        <v>189</v>
      </c>
      <c r="L467" t="s">
        <v>190</v>
      </c>
    </row>
    <row r="468" hidden="1" spans="1:12">
      <c r="A468" s="43">
        <v>46080</v>
      </c>
      <c r="B468" s="44" t="s">
        <v>496</v>
      </c>
      <c r="C468" s="16" t="s">
        <v>169</v>
      </c>
      <c r="D468" s="45" t="s">
        <v>79</v>
      </c>
      <c r="E468" s="60">
        <v>6000</v>
      </c>
      <c r="F468" s="4">
        <f t="shared" si="7"/>
        <v>10.8049702863317</v>
      </c>
      <c r="G468">
        <v>555.3</v>
      </c>
      <c r="H468" s="2" t="s">
        <v>15</v>
      </c>
      <c r="I468" t="s">
        <v>142</v>
      </c>
      <c r="J468" t="s">
        <v>188</v>
      </c>
      <c r="K468" s="24" t="s">
        <v>189</v>
      </c>
      <c r="L468" t="s">
        <v>190</v>
      </c>
    </row>
    <row r="469" hidden="1" spans="1:12">
      <c r="A469" s="26">
        <v>46080</v>
      </c>
      <c r="B469" t="s">
        <v>497</v>
      </c>
      <c r="C469" s="16" t="s">
        <v>169</v>
      </c>
      <c r="D469" s="2" t="s">
        <v>79</v>
      </c>
      <c r="E469">
        <v>4500</v>
      </c>
      <c r="F469" s="4">
        <f t="shared" si="7"/>
        <v>8.10372771474879</v>
      </c>
      <c r="G469">
        <v>555.3</v>
      </c>
      <c r="H469" s="2" t="s">
        <v>20</v>
      </c>
      <c r="I469" t="s">
        <v>145</v>
      </c>
      <c r="J469" t="s">
        <v>188</v>
      </c>
      <c r="K469" s="24" t="s">
        <v>189</v>
      </c>
      <c r="L469" t="s">
        <v>190</v>
      </c>
    </row>
    <row r="470" hidden="1" spans="1:12">
      <c r="A470" s="26">
        <v>46080</v>
      </c>
      <c r="B470" t="s">
        <v>455</v>
      </c>
      <c r="C470" s="16" t="s">
        <v>169</v>
      </c>
      <c r="D470" s="2" t="s">
        <v>79</v>
      </c>
      <c r="E470">
        <v>4500</v>
      </c>
      <c r="F470" s="4">
        <f t="shared" si="7"/>
        <v>8.10372771474879</v>
      </c>
      <c r="G470">
        <v>555.3</v>
      </c>
      <c r="H470" s="2" t="s">
        <v>20</v>
      </c>
      <c r="I470" t="s">
        <v>145</v>
      </c>
      <c r="J470" t="s">
        <v>188</v>
      </c>
      <c r="K470" s="24" t="s">
        <v>189</v>
      </c>
      <c r="L470" t="s">
        <v>190</v>
      </c>
    </row>
    <row r="471" hidden="1" spans="1:12">
      <c r="A471" s="26">
        <v>46080</v>
      </c>
      <c r="B471" t="s">
        <v>462</v>
      </c>
      <c r="C471" s="16" t="s">
        <v>169</v>
      </c>
      <c r="D471" s="2" t="s">
        <v>79</v>
      </c>
      <c r="E471">
        <v>4000</v>
      </c>
      <c r="F471" s="4">
        <f t="shared" si="7"/>
        <v>7.20331352422114</v>
      </c>
      <c r="G471">
        <v>555.3</v>
      </c>
      <c r="H471" s="2" t="s">
        <v>20</v>
      </c>
      <c r="I471" t="s">
        <v>146</v>
      </c>
      <c r="J471" t="s">
        <v>188</v>
      </c>
      <c r="K471" s="24" t="s">
        <v>189</v>
      </c>
      <c r="L471" t="s">
        <v>190</v>
      </c>
    </row>
    <row r="472" hidden="1" spans="1:12">
      <c r="A472" s="26">
        <v>46080</v>
      </c>
      <c r="B472" t="s">
        <v>463</v>
      </c>
      <c r="C472" s="16" t="s">
        <v>169</v>
      </c>
      <c r="D472" s="2" t="s">
        <v>79</v>
      </c>
      <c r="E472">
        <v>4000</v>
      </c>
      <c r="F472" s="4">
        <f t="shared" si="7"/>
        <v>7.20331352422114</v>
      </c>
      <c r="G472">
        <v>555.3</v>
      </c>
      <c r="H472" s="2" t="s">
        <v>20</v>
      </c>
      <c r="I472" t="s">
        <v>146</v>
      </c>
      <c r="J472" t="s">
        <v>188</v>
      </c>
      <c r="K472" s="24" t="s">
        <v>189</v>
      </c>
      <c r="L472" t="s">
        <v>190</v>
      </c>
    </row>
    <row r="473" hidden="1" spans="1:12">
      <c r="A473" s="57">
        <v>46081</v>
      </c>
      <c r="B473" s="16" t="s">
        <v>498</v>
      </c>
      <c r="C473" s="16" t="s">
        <v>165</v>
      </c>
      <c r="D473" s="17" t="s">
        <v>10</v>
      </c>
      <c r="E473" s="15">
        <v>4950</v>
      </c>
      <c r="F473" s="4">
        <f t="shared" si="7"/>
        <v>8.91410048622366</v>
      </c>
      <c r="G473">
        <v>555.3</v>
      </c>
      <c r="H473" s="17" t="s">
        <v>27</v>
      </c>
      <c r="I473" s="16"/>
      <c r="J473" t="s">
        <v>188</v>
      </c>
      <c r="K473" s="24" t="s">
        <v>633</v>
      </c>
      <c r="L473" t="s">
        <v>190</v>
      </c>
    </row>
    <row r="474" customFormat="1" spans="1:11">
      <c r="A474" s="61"/>
      <c r="D474" s="13"/>
      <c r="E474" s="62"/>
      <c r="F474" s="4"/>
      <c r="H474" s="2"/>
      <c r="K474" s="25"/>
    </row>
    <row r="475" spans="1:12">
      <c r="A475" s="61"/>
      <c r="B475" s="63"/>
      <c r="C475" s="25"/>
      <c r="D475" s="64"/>
      <c r="E475" s="65"/>
      <c r="F475" s="66"/>
      <c r="G475" s="25"/>
      <c r="H475" s="67"/>
      <c r="I475" s="70"/>
      <c r="J475" s="25"/>
      <c r="K475" s="25"/>
      <c r="L475" s="25"/>
    </row>
    <row r="476" spans="1:12">
      <c r="A476" s="61"/>
      <c r="B476" s="63"/>
      <c r="C476" s="25"/>
      <c r="D476" s="64"/>
      <c r="E476" s="65"/>
      <c r="F476" s="66"/>
      <c r="G476" s="25"/>
      <c r="H476" s="67"/>
      <c r="I476" s="25"/>
      <c r="J476" s="25"/>
      <c r="K476" s="25"/>
      <c r="L476" s="25"/>
    </row>
    <row r="477" customFormat="1" spans="1:12">
      <c r="A477" s="1"/>
      <c r="B477" s="63"/>
      <c r="C477" s="25"/>
      <c r="D477" s="68"/>
      <c r="E477" s="69"/>
      <c r="F477" s="66"/>
      <c r="G477" s="25"/>
      <c r="H477" s="67"/>
      <c r="I477" s="70"/>
      <c r="J477" s="25"/>
      <c r="K477" s="25"/>
      <c r="L477" s="25"/>
    </row>
  </sheetData>
  <autoFilter xmlns:etc="http://www.wps.cn/officeDocument/2017/etCustomData" ref="A1:L473" etc:filterBottomFollowUsedRange="0">
    <filterColumn colId="0">
      <filters>
        <dateGroupItem year="2026" month="1" dateTimeGrouping="month"/>
      </filters>
    </filterColumn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3"/>
  <sheetViews>
    <sheetView workbookViewId="0">
      <selection activeCell="E14" sqref="E14"/>
    </sheetView>
  </sheetViews>
  <sheetFormatPr defaultColWidth="11.4272727272727" defaultRowHeight="14.5"/>
  <cols>
    <col min="1" max="1" width="14.1363636363636" customWidth="1"/>
    <col min="2" max="2" width="27.8545454545455" customWidth="1"/>
    <col min="3" max="3" width="19.2818181818182" customWidth="1"/>
    <col min="4" max="4" width="17.2818181818182" customWidth="1"/>
    <col min="5" max="5" width="16.7090909090909" customWidth="1"/>
    <col min="6" max="6" width="15.1363636363636" customWidth="1"/>
    <col min="7" max="7" width="17.4272727272727" customWidth="1"/>
    <col min="8" max="8" width="15.8545454545455" customWidth="1"/>
    <col min="9" max="9" width="13.8545454545455" customWidth="1"/>
    <col min="10" max="10" width="9.42727272727273" customWidth="1"/>
  </cols>
  <sheetData>
    <row r="1" ht="15" spans="1:9">
      <c r="A1" s="318" t="s">
        <v>63</v>
      </c>
      <c r="B1" s="319" t="s">
        <v>64</v>
      </c>
      <c r="C1" s="319" t="s">
        <v>65</v>
      </c>
      <c r="D1" s="320" t="s">
        <v>4</v>
      </c>
      <c r="E1" s="319" t="s">
        <v>3</v>
      </c>
      <c r="F1" s="319" t="s">
        <v>66</v>
      </c>
      <c r="G1" s="319" t="s">
        <v>0</v>
      </c>
      <c r="H1" s="319" t="s">
        <v>67</v>
      </c>
      <c r="I1" s="319" t="s">
        <v>68</v>
      </c>
    </row>
    <row r="2" ht="15.5" spans="1:10">
      <c r="A2" s="321">
        <v>46054</v>
      </c>
      <c r="B2" s="322" t="s">
        <v>69</v>
      </c>
      <c r="C2" s="322"/>
      <c r="D2" s="323"/>
      <c r="E2" s="324"/>
      <c r="F2" s="324">
        <v>50314</v>
      </c>
      <c r="G2" s="322"/>
      <c r="H2" s="322"/>
      <c r="I2" s="337"/>
      <c r="J2" s="337"/>
    </row>
    <row r="3" ht="15.5" spans="1:10">
      <c r="A3" s="321">
        <v>46056</v>
      </c>
      <c r="B3" s="325" t="s">
        <v>70</v>
      </c>
      <c r="C3" s="322" t="s">
        <v>14</v>
      </c>
      <c r="D3" s="326">
        <v>5000</v>
      </c>
      <c r="E3" s="325"/>
      <c r="F3" s="327">
        <f>+F2+E3-D3</f>
        <v>45314</v>
      </c>
      <c r="G3" s="325" t="s">
        <v>13</v>
      </c>
      <c r="H3" s="328" t="s">
        <v>71</v>
      </c>
      <c r="I3" s="338" t="s">
        <v>72</v>
      </c>
      <c r="J3" s="339" t="s">
        <v>73</v>
      </c>
    </row>
    <row r="4" ht="15.5" spans="1:10">
      <c r="A4" s="321">
        <v>46056</v>
      </c>
      <c r="B4" s="325" t="s">
        <v>74</v>
      </c>
      <c r="C4" s="322" t="s">
        <v>10</v>
      </c>
      <c r="D4" s="326">
        <v>5000</v>
      </c>
      <c r="E4" s="325"/>
      <c r="F4" s="327">
        <f t="shared" ref="F4:F75" si="0">+F3+E4-D4</f>
        <v>40314</v>
      </c>
      <c r="G4" s="325" t="s">
        <v>9</v>
      </c>
      <c r="H4" s="328" t="s">
        <v>71</v>
      </c>
      <c r="I4" s="338" t="s">
        <v>72</v>
      </c>
      <c r="J4" s="339" t="s">
        <v>73</v>
      </c>
    </row>
    <row r="5" ht="15.5" spans="1:10">
      <c r="A5" s="321">
        <v>46056</v>
      </c>
      <c r="B5" s="325" t="s">
        <v>75</v>
      </c>
      <c r="C5" s="322" t="s">
        <v>10</v>
      </c>
      <c r="D5" s="326">
        <v>5000</v>
      </c>
      <c r="E5" s="325"/>
      <c r="F5" s="327">
        <f t="shared" si="0"/>
        <v>35314</v>
      </c>
      <c r="G5" s="325" t="s">
        <v>22</v>
      </c>
      <c r="H5" s="328" t="s">
        <v>71</v>
      </c>
      <c r="I5" s="338" t="s">
        <v>72</v>
      </c>
      <c r="J5" s="339" t="s">
        <v>73</v>
      </c>
    </row>
    <row r="6" ht="15.5" spans="1:10">
      <c r="A6" s="321">
        <v>46056</v>
      </c>
      <c r="B6" s="325" t="s">
        <v>76</v>
      </c>
      <c r="C6" s="322" t="s">
        <v>21</v>
      </c>
      <c r="D6" s="326">
        <v>5000</v>
      </c>
      <c r="E6" s="325"/>
      <c r="F6" s="327">
        <f t="shared" si="0"/>
        <v>30314</v>
      </c>
      <c r="G6" s="327" t="s">
        <v>20</v>
      </c>
      <c r="H6" s="328" t="s">
        <v>71</v>
      </c>
      <c r="I6" s="338" t="s">
        <v>72</v>
      </c>
      <c r="J6" s="339" t="s">
        <v>73</v>
      </c>
    </row>
    <row r="7" ht="15.5" spans="1:10">
      <c r="A7" s="321">
        <v>46056</v>
      </c>
      <c r="B7" s="325" t="s">
        <v>77</v>
      </c>
      <c r="C7" s="322" t="s">
        <v>19</v>
      </c>
      <c r="D7" s="326">
        <v>5000</v>
      </c>
      <c r="E7" s="325"/>
      <c r="F7" s="327">
        <f t="shared" si="0"/>
        <v>25314</v>
      </c>
      <c r="G7" s="325" t="s">
        <v>18</v>
      </c>
      <c r="H7" s="328" t="s">
        <v>71</v>
      </c>
      <c r="I7" s="338" t="s">
        <v>72</v>
      </c>
      <c r="J7" s="339" t="s">
        <v>73</v>
      </c>
    </row>
    <row r="8" ht="15.5" spans="1:10">
      <c r="A8" s="321">
        <v>46056</v>
      </c>
      <c r="B8" s="325" t="s">
        <v>78</v>
      </c>
      <c r="C8" s="322" t="s">
        <v>79</v>
      </c>
      <c r="D8" s="326">
        <v>5000</v>
      </c>
      <c r="E8" s="325"/>
      <c r="F8" s="327">
        <f t="shared" si="0"/>
        <v>20314</v>
      </c>
      <c r="G8" s="325" t="s">
        <v>11</v>
      </c>
      <c r="H8" s="328" t="s">
        <v>71</v>
      </c>
      <c r="I8" s="338" t="s">
        <v>72</v>
      </c>
      <c r="J8" s="339" t="s">
        <v>73</v>
      </c>
    </row>
    <row r="9" ht="15.5" spans="1:10">
      <c r="A9" s="321">
        <v>46056</v>
      </c>
      <c r="B9" s="325" t="s">
        <v>80</v>
      </c>
      <c r="C9" s="322" t="s">
        <v>79</v>
      </c>
      <c r="D9" s="326">
        <v>5000</v>
      </c>
      <c r="E9" s="325"/>
      <c r="F9" s="327">
        <f t="shared" si="0"/>
        <v>15314</v>
      </c>
      <c r="G9" s="325" t="s">
        <v>17</v>
      </c>
      <c r="H9" s="328" t="s">
        <v>71</v>
      </c>
      <c r="I9" s="338" t="s">
        <v>72</v>
      </c>
      <c r="J9" s="339" t="s">
        <v>73</v>
      </c>
    </row>
    <row r="10" ht="15.5" spans="1:10">
      <c r="A10" s="321">
        <v>46056</v>
      </c>
      <c r="B10" s="325" t="s">
        <v>81</v>
      </c>
      <c r="C10" s="322" t="s">
        <v>79</v>
      </c>
      <c r="D10" s="326">
        <v>5000</v>
      </c>
      <c r="E10" s="325"/>
      <c r="F10" s="327">
        <f t="shared" si="0"/>
        <v>10314</v>
      </c>
      <c r="G10" s="325" t="s">
        <v>16</v>
      </c>
      <c r="H10" s="328" t="s">
        <v>71</v>
      </c>
      <c r="I10" s="338" t="s">
        <v>72</v>
      </c>
      <c r="J10" s="339" t="s">
        <v>73</v>
      </c>
    </row>
    <row r="11" ht="15.5" spans="1:10">
      <c r="A11" s="321">
        <v>46056</v>
      </c>
      <c r="B11" s="325" t="s">
        <v>82</v>
      </c>
      <c r="C11" s="322" t="s">
        <v>79</v>
      </c>
      <c r="D11" s="326">
        <v>5000</v>
      </c>
      <c r="E11" s="325"/>
      <c r="F11" s="327">
        <f t="shared" si="0"/>
        <v>5314</v>
      </c>
      <c r="G11" s="325" t="s">
        <v>15</v>
      </c>
      <c r="H11" s="328" t="s">
        <v>71</v>
      </c>
      <c r="I11" s="338" t="s">
        <v>72</v>
      </c>
      <c r="J11" s="339" t="s">
        <v>73</v>
      </c>
    </row>
    <row r="12" ht="15.5" spans="1:10">
      <c r="A12" s="321">
        <v>46056</v>
      </c>
      <c r="B12" s="325" t="s">
        <v>75</v>
      </c>
      <c r="C12" s="322" t="s">
        <v>10</v>
      </c>
      <c r="D12" s="323">
        <v>2000</v>
      </c>
      <c r="E12" s="325"/>
      <c r="F12" s="327">
        <f t="shared" si="0"/>
        <v>3314</v>
      </c>
      <c r="G12" s="325" t="s">
        <v>22</v>
      </c>
      <c r="H12" s="328" t="s">
        <v>83</v>
      </c>
      <c r="I12" s="338" t="s">
        <v>72</v>
      </c>
      <c r="J12" s="340" t="s">
        <v>73</v>
      </c>
    </row>
    <row r="13" ht="15.5" spans="1:10">
      <c r="A13" s="321">
        <v>46056</v>
      </c>
      <c r="B13" s="325" t="s">
        <v>74</v>
      </c>
      <c r="C13" s="322" t="s">
        <v>10</v>
      </c>
      <c r="D13" s="329">
        <v>2500</v>
      </c>
      <c r="E13" s="325"/>
      <c r="F13" s="327">
        <f t="shared" si="0"/>
        <v>814</v>
      </c>
      <c r="G13" s="325" t="s">
        <v>9</v>
      </c>
      <c r="H13" s="328" t="s">
        <v>84</v>
      </c>
      <c r="I13" s="337" t="s">
        <v>72</v>
      </c>
      <c r="J13" s="340" t="s">
        <v>73</v>
      </c>
    </row>
    <row r="14" ht="15.5" spans="1:10">
      <c r="A14" s="321">
        <v>46056</v>
      </c>
      <c r="B14" s="325" t="s">
        <v>85</v>
      </c>
      <c r="C14" s="322"/>
      <c r="D14" s="329"/>
      <c r="E14" s="330">
        <v>700000</v>
      </c>
      <c r="F14" s="327">
        <f t="shared" si="0"/>
        <v>700814</v>
      </c>
      <c r="G14" s="325" t="s">
        <v>86</v>
      </c>
      <c r="H14" s="328"/>
      <c r="I14" s="337" t="s">
        <v>72</v>
      </c>
      <c r="J14" s="340" t="s">
        <v>73</v>
      </c>
    </row>
    <row r="15" ht="15.5" spans="1:10">
      <c r="A15" s="321">
        <v>46056</v>
      </c>
      <c r="B15" s="325" t="s">
        <v>75</v>
      </c>
      <c r="C15" s="322" t="s">
        <v>10</v>
      </c>
      <c r="D15" s="326">
        <v>10000</v>
      </c>
      <c r="E15" s="194"/>
      <c r="F15" s="327">
        <f t="shared" si="0"/>
        <v>690814</v>
      </c>
      <c r="G15" s="325" t="s">
        <v>22</v>
      </c>
      <c r="H15" s="328" t="s">
        <v>87</v>
      </c>
      <c r="I15" s="337" t="s">
        <v>72</v>
      </c>
      <c r="J15" s="340" t="s">
        <v>73</v>
      </c>
    </row>
    <row r="16" ht="15.5" spans="1:10">
      <c r="A16" s="321">
        <v>46057</v>
      </c>
      <c r="B16" s="325" t="s">
        <v>75</v>
      </c>
      <c r="C16" s="322" t="s">
        <v>79</v>
      </c>
      <c r="D16" s="331">
        <v>5000</v>
      </c>
      <c r="E16" s="194"/>
      <c r="F16" s="327">
        <f t="shared" si="0"/>
        <v>685814</v>
      </c>
      <c r="G16" s="325" t="s">
        <v>22</v>
      </c>
      <c r="H16" s="328" t="s">
        <v>88</v>
      </c>
      <c r="I16" s="337" t="s">
        <v>72</v>
      </c>
      <c r="J16" s="340" t="s">
        <v>73</v>
      </c>
    </row>
    <row r="17" ht="15.5" spans="1:10">
      <c r="A17" s="321">
        <v>46057</v>
      </c>
      <c r="B17" s="325" t="s">
        <v>78</v>
      </c>
      <c r="C17" s="322" t="s">
        <v>79</v>
      </c>
      <c r="D17" s="331">
        <v>90000</v>
      </c>
      <c r="E17" s="194"/>
      <c r="F17" s="327">
        <f t="shared" si="0"/>
        <v>595814</v>
      </c>
      <c r="G17" s="325" t="s">
        <v>11</v>
      </c>
      <c r="H17" s="328" t="s">
        <v>89</v>
      </c>
      <c r="I17" s="337" t="s">
        <v>72</v>
      </c>
      <c r="J17" s="340" t="s">
        <v>73</v>
      </c>
    </row>
    <row r="18" ht="15.5" spans="1:10">
      <c r="A18" s="321">
        <v>46057</v>
      </c>
      <c r="B18" s="325" t="s">
        <v>80</v>
      </c>
      <c r="C18" s="322" t="s">
        <v>79</v>
      </c>
      <c r="D18" s="326">
        <v>10000</v>
      </c>
      <c r="E18" s="194"/>
      <c r="F18" s="327">
        <f t="shared" si="0"/>
        <v>585814</v>
      </c>
      <c r="G18" s="325" t="s">
        <v>17</v>
      </c>
      <c r="H18" s="328" t="s">
        <v>90</v>
      </c>
      <c r="I18" s="337" t="s">
        <v>72</v>
      </c>
      <c r="J18" s="340" t="s">
        <v>73</v>
      </c>
    </row>
    <row r="19" ht="15.5" spans="1:10">
      <c r="A19" s="321">
        <v>46057</v>
      </c>
      <c r="B19" s="325" t="s">
        <v>91</v>
      </c>
      <c r="C19" s="322" t="s">
        <v>79</v>
      </c>
      <c r="D19" s="326">
        <v>30500</v>
      </c>
      <c r="E19" s="194"/>
      <c r="F19" s="327">
        <f t="shared" si="0"/>
        <v>555314</v>
      </c>
      <c r="G19" s="325" t="s">
        <v>16</v>
      </c>
      <c r="H19" s="328" t="s">
        <v>92</v>
      </c>
      <c r="I19" s="337" t="s">
        <v>72</v>
      </c>
      <c r="J19" s="340" t="s">
        <v>73</v>
      </c>
    </row>
    <row r="20" ht="15.5" spans="1:10">
      <c r="A20" s="321">
        <v>46057</v>
      </c>
      <c r="B20" s="325" t="s">
        <v>82</v>
      </c>
      <c r="C20" s="322" t="s">
        <v>79</v>
      </c>
      <c r="D20" s="326">
        <v>93000</v>
      </c>
      <c r="E20" s="194"/>
      <c r="F20" s="327">
        <f t="shared" si="0"/>
        <v>462314</v>
      </c>
      <c r="G20" s="325" t="s">
        <v>15</v>
      </c>
      <c r="H20" s="328" t="s">
        <v>93</v>
      </c>
      <c r="I20" s="337" t="s">
        <v>72</v>
      </c>
      <c r="J20" s="340" t="s">
        <v>73</v>
      </c>
    </row>
    <row r="21" ht="15.5" spans="1:10">
      <c r="A21" s="321">
        <v>46057</v>
      </c>
      <c r="B21" s="325" t="s">
        <v>74</v>
      </c>
      <c r="C21" s="322" t="s">
        <v>10</v>
      </c>
      <c r="D21" s="326">
        <v>1455</v>
      </c>
      <c r="E21" s="194"/>
      <c r="F21" s="327">
        <f t="shared" si="0"/>
        <v>460859</v>
      </c>
      <c r="G21" s="325" t="s">
        <v>9</v>
      </c>
      <c r="H21" s="328" t="s">
        <v>94</v>
      </c>
      <c r="I21" s="337" t="s">
        <v>72</v>
      </c>
      <c r="J21" s="340" t="s">
        <v>73</v>
      </c>
    </row>
    <row r="22" ht="15.5" spans="1:10">
      <c r="A22" s="321">
        <v>46057</v>
      </c>
      <c r="B22" s="325" t="s">
        <v>74</v>
      </c>
      <c r="C22" s="322" t="s">
        <v>10</v>
      </c>
      <c r="D22" s="326">
        <v>4000</v>
      </c>
      <c r="E22" s="194"/>
      <c r="F22" s="327">
        <f t="shared" si="0"/>
        <v>456859</v>
      </c>
      <c r="G22" s="325" t="s">
        <v>9</v>
      </c>
      <c r="H22" s="328" t="s">
        <v>95</v>
      </c>
      <c r="I22" s="337" t="s">
        <v>72</v>
      </c>
      <c r="J22" s="340" t="s">
        <v>73</v>
      </c>
    </row>
    <row r="23" ht="15.5" spans="1:10">
      <c r="A23" s="321">
        <v>46059</v>
      </c>
      <c r="B23" s="325" t="s">
        <v>91</v>
      </c>
      <c r="C23" s="322" t="s">
        <v>79</v>
      </c>
      <c r="D23" s="326">
        <v>25000</v>
      </c>
      <c r="E23" s="194"/>
      <c r="F23" s="327">
        <f t="shared" si="0"/>
        <v>431859</v>
      </c>
      <c r="G23" s="325" t="s">
        <v>16</v>
      </c>
      <c r="H23" s="328" t="s">
        <v>96</v>
      </c>
      <c r="I23" s="337" t="s">
        <v>72</v>
      </c>
      <c r="J23" s="340" t="s">
        <v>73</v>
      </c>
    </row>
    <row r="24" ht="15.5" spans="1:10">
      <c r="A24" s="321">
        <v>46059</v>
      </c>
      <c r="B24" s="325" t="s">
        <v>80</v>
      </c>
      <c r="C24" s="322" t="s">
        <v>79</v>
      </c>
      <c r="D24" s="326">
        <v>10000</v>
      </c>
      <c r="E24" s="194"/>
      <c r="F24" s="327">
        <f t="shared" si="0"/>
        <v>421859</v>
      </c>
      <c r="G24" s="325" t="s">
        <v>17</v>
      </c>
      <c r="H24" s="328" t="s">
        <v>97</v>
      </c>
      <c r="I24" s="337" t="s">
        <v>72</v>
      </c>
      <c r="J24" s="340" t="s">
        <v>73</v>
      </c>
    </row>
    <row r="25" ht="15.5" spans="1:10">
      <c r="A25" s="321">
        <v>46059</v>
      </c>
      <c r="B25" s="325" t="s">
        <v>74</v>
      </c>
      <c r="C25" s="322" t="s">
        <v>10</v>
      </c>
      <c r="D25" s="326">
        <v>1350</v>
      </c>
      <c r="E25" s="194"/>
      <c r="F25" s="327">
        <f t="shared" si="0"/>
        <v>420509</v>
      </c>
      <c r="G25" s="325" t="s">
        <v>9</v>
      </c>
      <c r="H25" s="328" t="s">
        <v>98</v>
      </c>
      <c r="I25" s="337" t="s">
        <v>72</v>
      </c>
      <c r="J25" s="340" t="s">
        <v>73</v>
      </c>
    </row>
    <row r="26" ht="15.5" spans="1:10">
      <c r="A26" s="321">
        <v>46062</v>
      </c>
      <c r="B26" s="325" t="s">
        <v>78</v>
      </c>
      <c r="C26" s="322" t="s">
        <v>79</v>
      </c>
      <c r="D26" s="326">
        <v>103000</v>
      </c>
      <c r="E26" s="194"/>
      <c r="F26" s="327">
        <f t="shared" si="0"/>
        <v>317509</v>
      </c>
      <c r="G26" s="325" t="s">
        <v>11</v>
      </c>
      <c r="H26" s="328" t="s">
        <v>99</v>
      </c>
      <c r="I26" s="337" t="s">
        <v>72</v>
      </c>
      <c r="J26" s="340" t="s">
        <v>73</v>
      </c>
    </row>
    <row r="27" ht="15.5" spans="1:10">
      <c r="A27" s="321">
        <v>46062</v>
      </c>
      <c r="B27" s="325" t="s">
        <v>80</v>
      </c>
      <c r="C27" s="322" t="s">
        <v>79</v>
      </c>
      <c r="D27" s="326">
        <v>90000</v>
      </c>
      <c r="E27" s="194"/>
      <c r="F27" s="327">
        <f t="shared" si="0"/>
        <v>227509</v>
      </c>
      <c r="G27" s="325" t="s">
        <v>17</v>
      </c>
      <c r="H27" s="328" t="s">
        <v>100</v>
      </c>
      <c r="I27" s="337" t="s">
        <v>72</v>
      </c>
      <c r="J27" s="340" t="s">
        <v>73</v>
      </c>
    </row>
    <row r="28" ht="15.5" spans="1:10">
      <c r="A28" s="321">
        <v>46062</v>
      </c>
      <c r="B28" s="325" t="s">
        <v>82</v>
      </c>
      <c r="C28" s="322" t="s">
        <v>79</v>
      </c>
      <c r="D28" s="326">
        <v>86000</v>
      </c>
      <c r="E28" s="194"/>
      <c r="F28" s="327">
        <f t="shared" si="0"/>
        <v>141509</v>
      </c>
      <c r="G28" s="325" t="s">
        <v>15</v>
      </c>
      <c r="H28" s="328" t="s">
        <v>101</v>
      </c>
      <c r="I28" s="337" t="s">
        <v>72</v>
      </c>
      <c r="J28" s="340" t="s">
        <v>73</v>
      </c>
    </row>
    <row r="29" ht="15.5" spans="1:10">
      <c r="A29" s="321">
        <v>46062</v>
      </c>
      <c r="B29" s="325" t="s">
        <v>91</v>
      </c>
      <c r="C29" s="322" t="s">
        <v>79</v>
      </c>
      <c r="D29" s="326">
        <v>99500</v>
      </c>
      <c r="E29" s="194"/>
      <c r="F29" s="327">
        <f t="shared" si="0"/>
        <v>42009</v>
      </c>
      <c r="G29" s="325" t="s">
        <v>16</v>
      </c>
      <c r="H29" s="328" t="s">
        <v>102</v>
      </c>
      <c r="I29" s="337" t="s">
        <v>72</v>
      </c>
      <c r="J29" s="340" t="s">
        <v>73</v>
      </c>
    </row>
    <row r="30" ht="15.5" spans="1:10">
      <c r="A30" s="321">
        <v>46062</v>
      </c>
      <c r="B30" s="325" t="s">
        <v>70</v>
      </c>
      <c r="C30" s="322" t="s">
        <v>14</v>
      </c>
      <c r="D30" s="326">
        <v>5000</v>
      </c>
      <c r="E30" s="194"/>
      <c r="F30" s="327">
        <f t="shared" si="0"/>
        <v>37009</v>
      </c>
      <c r="G30" s="325" t="s">
        <v>13</v>
      </c>
      <c r="H30" s="328" t="s">
        <v>103</v>
      </c>
      <c r="I30" s="337" t="s">
        <v>72</v>
      </c>
      <c r="J30" s="340" t="s">
        <v>73</v>
      </c>
    </row>
    <row r="31" ht="15.5" spans="1:10">
      <c r="A31" s="321">
        <v>46062</v>
      </c>
      <c r="B31" s="325" t="s">
        <v>74</v>
      </c>
      <c r="C31" s="322" t="s">
        <v>10</v>
      </c>
      <c r="D31" s="326">
        <v>5000</v>
      </c>
      <c r="E31" s="194"/>
      <c r="F31" s="327">
        <f t="shared" si="0"/>
        <v>32009</v>
      </c>
      <c r="G31" s="325" t="s">
        <v>9</v>
      </c>
      <c r="H31" s="328" t="s">
        <v>103</v>
      </c>
      <c r="I31" s="337" t="s">
        <v>72</v>
      </c>
      <c r="J31" s="340" t="s">
        <v>73</v>
      </c>
    </row>
    <row r="32" ht="15.5" spans="1:10">
      <c r="A32" s="321">
        <v>46062</v>
      </c>
      <c r="B32" s="325" t="s">
        <v>75</v>
      </c>
      <c r="C32" s="322" t="s">
        <v>10</v>
      </c>
      <c r="D32" s="326">
        <v>5000</v>
      </c>
      <c r="E32" s="194"/>
      <c r="F32" s="327">
        <f t="shared" si="0"/>
        <v>27009</v>
      </c>
      <c r="G32" s="325" t="s">
        <v>22</v>
      </c>
      <c r="H32" s="328" t="s">
        <v>103</v>
      </c>
      <c r="I32" s="337" t="s">
        <v>72</v>
      </c>
      <c r="J32" s="340" t="s">
        <v>73</v>
      </c>
    </row>
    <row r="33" ht="15.5" spans="1:10">
      <c r="A33" s="321">
        <v>46062</v>
      </c>
      <c r="B33" s="325" t="s">
        <v>76</v>
      </c>
      <c r="C33" s="322" t="s">
        <v>21</v>
      </c>
      <c r="D33" s="326">
        <v>5000</v>
      </c>
      <c r="E33" s="194"/>
      <c r="F33" s="327">
        <f t="shared" si="0"/>
        <v>22009</v>
      </c>
      <c r="G33" s="327" t="s">
        <v>20</v>
      </c>
      <c r="H33" s="328" t="s">
        <v>103</v>
      </c>
      <c r="I33" s="337" t="s">
        <v>72</v>
      </c>
      <c r="J33" s="340" t="s">
        <v>73</v>
      </c>
    </row>
    <row r="34" ht="15.5" spans="1:10">
      <c r="A34" s="321">
        <v>46062</v>
      </c>
      <c r="B34" s="325" t="s">
        <v>77</v>
      </c>
      <c r="C34" s="322" t="s">
        <v>19</v>
      </c>
      <c r="D34" s="326">
        <v>5000</v>
      </c>
      <c r="E34" s="194"/>
      <c r="F34" s="327">
        <f t="shared" si="0"/>
        <v>17009</v>
      </c>
      <c r="G34" s="325" t="s">
        <v>18</v>
      </c>
      <c r="H34" s="328" t="s">
        <v>103</v>
      </c>
      <c r="I34" s="337" t="s">
        <v>72</v>
      </c>
      <c r="J34" s="340" t="s">
        <v>73</v>
      </c>
    </row>
    <row r="35" ht="15.5" spans="1:10">
      <c r="A35" s="321">
        <v>46062</v>
      </c>
      <c r="B35" s="325" t="s">
        <v>78</v>
      </c>
      <c r="C35" s="322" t="s">
        <v>79</v>
      </c>
      <c r="D35" s="326">
        <v>5000</v>
      </c>
      <c r="E35" s="194"/>
      <c r="F35" s="327">
        <f t="shared" si="0"/>
        <v>12009</v>
      </c>
      <c r="G35" s="325" t="s">
        <v>11</v>
      </c>
      <c r="H35" s="328" t="s">
        <v>103</v>
      </c>
      <c r="I35" s="337" t="s">
        <v>72</v>
      </c>
      <c r="J35" s="340" t="s">
        <v>73</v>
      </c>
    </row>
    <row r="36" ht="15.5" spans="1:10">
      <c r="A36" s="321">
        <v>46062</v>
      </c>
      <c r="B36" s="325" t="s">
        <v>80</v>
      </c>
      <c r="C36" s="322" t="s">
        <v>79</v>
      </c>
      <c r="D36" s="326">
        <v>5000</v>
      </c>
      <c r="E36" s="194"/>
      <c r="F36" s="327">
        <f t="shared" si="0"/>
        <v>7009</v>
      </c>
      <c r="G36" s="325" t="s">
        <v>17</v>
      </c>
      <c r="H36" s="328" t="s">
        <v>103</v>
      </c>
      <c r="I36" s="337" t="s">
        <v>72</v>
      </c>
      <c r="J36" s="340" t="s">
        <v>73</v>
      </c>
    </row>
    <row r="37" ht="15.5" spans="1:10">
      <c r="A37" s="321">
        <v>46062</v>
      </c>
      <c r="B37" s="325" t="s">
        <v>81</v>
      </c>
      <c r="C37" s="322" t="s">
        <v>79</v>
      </c>
      <c r="D37" s="326">
        <v>5000</v>
      </c>
      <c r="E37" s="194"/>
      <c r="F37" s="327">
        <f t="shared" si="0"/>
        <v>2009</v>
      </c>
      <c r="G37" s="325" t="s">
        <v>16</v>
      </c>
      <c r="H37" s="328" t="s">
        <v>103</v>
      </c>
      <c r="I37" s="337" t="s">
        <v>72</v>
      </c>
      <c r="J37" s="340" t="s">
        <v>73</v>
      </c>
    </row>
    <row r="38" ht="15.5" spans="1:10">
      <c r="A38" s="321">
        <v>46062</v>
      </c>
      <c r="B38" s="325" t="s">
        <v>82</v>
      </c>
      <c r="C38" s="322" t="s">
        <v>79</v>
      </c>
      <c r="D38" s="326">
        <v>5000</v>
      </c>
      <c r="E38" s="194"/>
      <c r="F38" s="327">
        <f t="shared" si="0"/>
        <v>-2991</v>
      </c>
      <c r="G38" s="325" t="s">
        <v>15</v>
      </c>
      <c r="H38" s="328" t="s">
        <v>103</v>
      </c>
      <c r="I38" s="337" t="s">
        <v>72</v>
      </c>
      <c r="J38" s="340" t="s">
        <v>73</v>
      </c>
    </row>
    <row r="39" ht="15.5" spans="1:10">
      <c r="A39" s="321">
        <v>46062</v>
      </c>
      <c r="B39" s="325" t="s">
        <v>75</v>
      </c>
      <c r="C39" s="322" t="s">
        <v>10</v>
      </c>
      <c r="D39" s="326">
        <v>2000</v>
      </c>
      <c r="E39" s="194"/>
      <c r="F39" s="327">
        <f t="shared" si="0"/>
        <v>-4991</v>
      </c>
      <c r="G39" s="325" t="s">
        <v>22</v>
      </c>
      <c r="H39" s="328" t="s">
        <v>104</v>
      </c>
      <c r="I39" s="337" t="s">
        <v>72</v>
      </c>
      <c r="J39" s="340" t="s">
        <v>73</v>
      </c>
    </row>
    <row r="40" ht="15.5" spans="1:10">
      <c r="A40" s="321">
        <v>46066</v>
      </c>
      <c r="B40" s="325" t="s">
        <v>91</v>
      </c>
      <c r="C40" s="322" t="s">
        <v>79</v>
      </c>
      <c r="D40" s="326">
        <v>10000</v>
      </c>
      <c r="E40" s="194"/>
      <c r="F40" s="327">
        <f t="shared" si="0"/>
        <v>-14991</v>
      </c>
      <c r="G40" s="325" t="s">
        <v>16</v>
      </c>
      <c r="H40" s="328" t="s">
        <v>105</v>
      </c>
      <c r="I40" s="337" t="s">
        <v>72</v>
      </c>
      <c r="J40" s="340" t="s">
        <v>73</v>
      </c>
    </row>
    <row r="41" ht="15.5" spans="1:10">
      <c r="A41" s="321">
        <v>46069</v>
      </c>
      <c r="B41" s="325" t="s">
        <v>106</v>
      </c>
      <c r="C41" s="322"/>
      <c r="D41" s="326"/>
      <c r="E41" s="194">
        <v>600000</v>
      </c>
      <c r="F41" s="327">
        <f t="shared" si="0"/>
        <v>585009</v>
      </c>
      <c r="G41" s="325" t="s">
        <v>86</v>
      </c>
      <c r="H41" s="328"/>
      <c r="I41" s="337" t="s">
        <v>72</v>
      </c>
      <c r="J41" s="340" t="s">
        <v>73</v>
      </c>
    </row>
    <row r="42" ht="15.5" spans="1:10">
      <c r="A42" s="321">
        <v>46069</v>
      </c>
      <c r="B42" s="325" t="s">
        <v>70</v>
      </c>
      <c r="C42" s="322" t="s">
        <v>14</v>
      </c>
      <c r="D42" s="326">
        <v>20000</v>
      </c>
      <c r="E42" s="194"/>
      <c r="F42" s="327">
        <f t="shared" si="0"/>
        <v>565009</v>
      </c>
      <c r="G42" s="325" t="s">
        <v>13</v>
      </c>
      <c r="H42" s="328" t="s">
        <v>107</v>
      </c>
      <c r="I42" s="337" t="s">
        <v>72</v>
      </c>
      <c r="J42" s="340" t="s">
        <v>73</v>
      </c>
    </row>
    <row r="43" ht="15.5" spans="1:10">
      <c r="A43" s="321">
        <v>46069</v>
      </c>
      <c r="B43" s="325" t="s">
        <v>74</v>
      </c>
      <c r="C43" s="322" t="s">
        <v>10</v>
      </c>
      <c r="D43" s="326">
        <v>10000</v>
      </c>
      <c r="E43" s="194"/>
      <c r="F43" s="327">
        <f t="shared" si="0"/>
        <v>555009</v>
      </c>
      <c r="G43" s="325" t="s">
        <v>9</v>
      </c>
      <c r="H43" s="328" t="s">
        <v>107</v>
      </c>
      <c r="I43" s="337" t="s">
        <v>72</v>
      </c>
      <c r="J43" s="340" t="s">
        <v>73</v>
      </c>
    </row>
    <row r="44" ht="15.5" spans="1:10">
      <c r="A44" s="321">
        <v>46069</v>
      </c>
      <c r="B44" s="325" t="s">
        <v>75</v>
      </c>
      <c r="C44" s="322" t="s">
        <v>10</v>
      </c>
      <c r="D44" s="326">
        <v>10000</v>
      </c>
      <c r="E44" s="194"/>
      <c r="F44" s="327">
        <f t="shared" si="0"/>
        <v>545009</v>
      </c>
      <c r="G44" s="325" t="s">
        <v>22</v>
      </c>
      <c r="H44" s="328" t="s">
        <v>107</v>
      </c>
      <c r="I44" s="337" t="s">
        <v>72</v>
      </c>
      <c r="J44" s="340" t="s">
        <v>73</v>
      </c>
    </row>
    <row r="45" ht="15.5" spans="1:11">
      <c r="A45" s="321">
        <v>46069</v>
      </c>
      <c r="B45" s="325" t="s">
        <v>76</v>
      </c>
      <c r="C45" s="322" t="s">
        <v>21</v>
      </c>
      <c r="D45" s="326">
        <v>10000</v>
      </c>
      <c r="E45" s="326"/>
      <c r="F45" s="327">
        <f t="shared" si="0"/>
        <v>535009</v>
      </c>
      <c r="G45" s="327" t="s">
        <v>20</v>
      </c>
      <c r="H45" s="328" t="s">
        <v>107</v>
      </c>
      <c r="I45" s="337" t="s">
        <v>72</v>
      </c>
      <c r="J45" s="340" t="s">
        <v>73</v>
      </c>
      <c r="K45" s="340"/>
    </row>
    <row r="46" ht="15.5" spans="1:10">
      <c r="A46" s="321">
        <v>46069</v>
      </c>
      <c r="B46" s="325" t="s">
        <v>77</v>
      </c>
      <c r="C46" s="322" t="s">
        <v>19</v>
      </c>
      <c r="D46" s="326">
        <v>10000</v>
      </c>
      <c r="E46" s="194"/>
      <c r="F46" s="327">
        <f t="shared" si="0"/>
        <v>525009</v>
      </c>
      <c r="G46" s="325" t="s">
        <v>18</v>
      </c>
      <c r="H46" s="328" t="s">
        <v>107</v>
      </c>
      <c r="I46" s="337" t="s">
        <v>72</v>
      </c>
      <c r="J46" s="340" t="s">
        <v>73</v>
      </c>
    </row>
    <row r="47" ht="15.5" spans="1:10">
      <c r="A47" s="321">
        <v>46069</v>
      </c>
      <c r="B47" s="325" t="s">
        <v>78</v>
      </c>
      <c r="C47" s="322" t="s">
        <v>79</v>
      </c>
      <c r="D47" s="326">
        <v>10000</v>
      </c>
      <c r="E47" s="194"/>
      <c r="F47" s="327">
        <f t="shared" si="0"/>
        <v>515009</v>
      </c>
      <c r="G47" s="325" t="s">
        <v>11</v>
      </c>
      <c r="H47" s="328" t="s">
        <v>107</v>
      </c>
      <c r="I47" s="337" t="s">
        <v>72</v>
      </c>
      <c r="J47" s="340" t="s">
        <v>73</v>
      </c>
    </row>
    <row r="48" ht="15.5" spans="1:10">
      <c r="A48" s="321">
        <v>46069</v>
      </c>
      <c r="B48" s="325" t="s">
        <v>80</v>
      </c>
      <c r="C48" s="322" t="s">
        <v>79</v>
      </c>
      <c r="D48" s="326">
        <v>10000</v>
      </c>
      <c r="E48" s="194"/>
      <c r="F48" s="327">
        <f t="shared" si="0"/>
        <v>505009</v>
      </c>
      <c r="G48" s="325" t="s">
        <v>17</v>
      </c>
      <c r="H48" s="328" t="s">
        <v>107</v>
      </c>
      <c r="I48" s="337" t="s">
        <v>72</v>
      </c>
      <c r="J48" s="340" t="s">
        <v>73</v>
      </c>
    </row>
    <row r="49" ht="15.5" spans="1:10">
      <c r="A49" s="321">
        <v>46069</v>
      </c>
      <c r="B49" s="325" t="s">
        <v>81</v>
      </c>
      <c r="C49" s="322" t="s">
        <v>79</v>
      </c>
      <c r="D49" s="326">
        <v>10000</v>
      </c>
      <c r="E49" s="194"/>
      <c r="F49" s="327">
        <f t="shared" si="0"/>
        <v>495009</v>
      </c>
      <c r="G49" s="325" t="s">
        <v>16</v>
      </c>
      <c r="H49" s="328" t="s">
        <v>107</v>
      </c>
      <c r="I49" s="337" t="s">
        <v>72</v>
      </c>
      <c r="J49" s="340" t="s">
        <v>73</v>
      </c>
    </row>
    <row r="50" ht="15.5" spans="1:10">
      <c r="A50" s="321">
        <v>46069</v>
      </c>
      <c r="B50" s="325" t="s">
        <v>82</v>
      </c>
      <c r="C50" s="322" t="s">
        <v>79</v>
      </c>
      <c r="D50" s="326">
        <v>10000</v>
      </c>
      <c r="E50" s="194"/>
      <c r="F50" s="327">
        <f t="shared" si="0"/>
        <v>485009</v>
      </c>
      <c r="G50" s="325" t="s">
        <v>15</v>
      </c>
      <c r="H50" s="328" t="s">
        <v>107</v>
      </c>
      <c r="I50" s="337" t="s">
        <v>72</v>
      </c>
      <c r="J50" s="340" t="s">
        <v>73</v>
      </c>
    </row>
    <row r="51" ht="15.5" spans="1:10">
      <c r="A51" s="321">
        <v>46069</v>
      </c>
      <c r="B51" s="325" t="s">
        <v>75</v>
      </c>
      <c r="C51" s="322" t="s">
        <v>10</v>
      </c>
      <c r="D51" s="326">
        <v>25000</v>
      </c>
      <c r="E51" s="194"/>
      <c r="F51" s="327">
        <f t="shared" si="0"/>
        <v>460009</v>
      </c>
      <c r="G51" s="325" t="s">
        <v>22</v>
      </c>
      <c r="H51" s="328" t="s">
        <v>108</v>
      </c>
      <c r="I51" s="337" t="s">
        <v>72</v>
      </c>
      <c r="J51" s="340" t="s">
        <v>73</v>
      </c>
    </row>
    <row r="52" ht="15.5" spans="1:10">
      <c r="A52" s="321">
        <v>46069</v>
      </c>
      <c r="B52" s="325" t="s">
        <v>75</v>
      </c>
      <c r="C52" s="322" t="s">
        <v>10</v>
      </c>
      <c r="D52" s="326">
        <v>14000</v>
      </c>
      <c r="E52" s="194"/>
      <c r="F52" s="327">
        <f t="shared" si="0"/>
        <v>446009</v>
      </c>
      <c r="G52" s="325" t="s">
        <v>22</v>
      </c>
      <c r="H52" s="328" t="s">
        <v>109</v>
      </c>
      <c r="I52" s="337" t="s">
        <v>72</v>
      </c>
      <c r="J52" s="340" t="s">
        <v>73</v>
      </c>
    </row>
    <row r="53" ht="15.5" spans="1:10">
      <c r="A53" s="321">
        <v>46069</v>
      </c>
      <c r="B53" s="325" t="s">
        <v>78</v>
      </c>
      <c r="C53" s="322" t="s">
        <v>79</v>
      </c>
      <c r="D53" s="326">
        <v>30000</v>
      </c>
      <c r="E53" s="194"/>
      <c r="F53" s="327">
        <f t="shared" si="0"/>
        <v>416009</v>
      </c>
      <c r="G53" s="325" t="s">
        <v>11</v>
      </c>
      <c r="H53" s="328" t="s">
        <v>110</v>
      </c>
      <c r="I53" s="341" t="s">
        <v>72</v>
      </c>
      <c r="J53" s="342" t="s">
        <v>73</v>
      </c>
    </row>
    <row r="54" ht="15.5" spans="1:10">
      <c r="A54" s="321">
        <v>46069</v>
      </c>
      <c r="B54" s="325" t="s">
        <v>78</v>
      </c>
      <c r="C54" s="322" t="s">
        <v>79</v>
      </c>
      <c r="D54" s="326">
        <v>63000</v>
      </c>
      <c r="E54" s="194"/>
      <c r="F54" s="327">
        <f t="shared" si="0"/>
        <v>353009</v>
      </c>
      <c r="G54" s="325" t="s">
        <v>11</v>
      </c>
      <c r="H54" s="328" t="s">
        <v>111</v>
      </c>
      <c r="I54" s="341" t="s">
        <v>72</v>
      </c>
      <c r="J54" s="342" t="s">
        <v>73</v>
      </c>
    </row>
    <row r="55" ht="15.5" spans="1:10">
      <c r="A55" s="321">
        <v>46069</v>
      </c>
      <c r="B55" s="325" t="s">
        <v>112</v>
      </c>
      <c r="C55" s="322" t="s">
        <v>79</v>
      </c>
      <c r="D55" s="332">
        <v>105000</v>
      </c>
      <c r="E55" s="194"/>
      <c r="F55" s="327">
        <f t="shared" si="0"/>
        <v>248009</v>
      </c>
      <c r="G55" s="325" t="s">
        <v>17</v>
      </c>
      <c r="H55" s="328" t="s">
        <v>113</v>
      </c>
      <c r="I55" s="341" t="s">
        <v>72</v>
      </c>
      <c r="J55" s="342" t="s">
        <v>73</v>
      </c>
    </row>
    <row r="56" ht="15.5" spans="1:10">
      <c r="A56" s="321">
        <v>46069</v>
      </c>
      <c r="B56" s="196" t="s">
        <v>82</v>
      </c>
      <c r="C56" s="322" t="s">
        <v>79</v>
      </c>
      <c r="D56" s="333">
        <v>116000</v>
      </c>
      <c r="E56" s="194"/>
      <c r="F56" s="327">
        <f t="shared" si="0"/>
        <v>132009</v>
      </c>
      <c r="G56" s="196" t="s">
        <v>15</v>
      </c>
      <c r="H56" s="328" t="s">
        <v>114</v>
      </c>
      <c r="I56" s="341" t="s">
        <v>72</v>
      </c>
      <c r="J56" s="342" t="s">
        <v>73</v>
      </c>
    </row>
    <row r="57" ht="15.5" spans="1:10">
      <c r="A57" s="321">
        <v>46069</v>
      </c>
      <c r="B57" s="196" t="s">
        <v>91</v>
      </c>
      <c r="C57" s="322" t="s">
        <v>79</v>
      </c>
      <c r="D57" s="333">
        <v>94500</v>
      </c>
      <c r="E57" s="194"/>
      <c r="F57" s="327">
        <f t="shared" si="0"/>
        <v>37509</v>
      </c>
      <c r="G57" s="196" t="s">
        <v>16</v>
      </c>
      <c r="H57" s="328" t="s">
        <v>115</v>
      </c>
      <c r="I57" s="341" t="s">
        <v>72</v>
      </c>
      <c r="J57" s="342" t="s">
        <v>73</v>
      </c>
    </row>
    <row r="58" ht="15.5" spans="1:10">
      <c r="A58" s="321">
        <v>46069</v>
      </c>
      <c r="B58" s="196" t="s">
        <v>91</v>
      </c>
      <c r="C58" s="322" t="s">
        <v>79</v>
      </c>
      <c r="D58" s="333">
        <v>10000</v>
      </c>
      <c r="E58" s="194"/>
      <c r="F58" s="327">
        <f t="shared" si="0"/>
        <v>27509</v>
      </c>
      <c r="G58" s="196" t="s">
        <v>16</v>
      </c>
      <c r="H58" s="328" t="s">
        <v>116</v>
      </c>
      <c r="I58" s="341" t="s">
        <v>72</v>
      </c>
      <c r="J58" s="342" t="s">
        <v>73</v>
      </c>
    </row>
    <row r="59" ht="15.5" spans="1:10">
      <c r="A59" s="321">
        <v>46069</v>
      </c>
      <c r="B59" s="196" t="s">
        <v>78</v>
      </c>
      <c r="C59" s="322" t="s">
        <v>79</v>
      </c>
      <c r="D59" s="334">
        <v>47000</v>
      </c>
      <c r="E59" s="194"/>
      <c r="F59" s="327">
        <f t="shared" si="0"/>
        <v>-19491</v>
      </c>
      <c r="G59" s="196" t="s">
        <v>11</v>
      </c>
      <c r="H59" s="328" t="s">
        <v>117</v>
      </c>
      <c r="I59" s="341" t="s">
        <v>72</v>
      </c>
      <c r="J59" s="342" t="s">
        <v>73</v>
      </c>
    </row>
    <row r="60" ht="15.5" spans="1:10">
      <c r="A60" s="321">
        <v>46070</v>
      </c>
      <c r="B60" s="196" t="s">
        <v>78</v>
      </c>
      <c r="C60" s="322" t="s">
        <v>79</v>
      </c>
      <c r="D60" s="335">
        <v>5000</v>
      </c>
      <c r="E60" s="194"/>
      <c r="F60" s="327">
        <f t="shared" si="0"/>
        <v>-24491</v>
      </c>
      <c r="G60" s="196" t="s">
        <v>11</v>
      </c>
      <c r="H60" s="328" t="s">
        <v>118</v>
      </c>
      <c r="I60" s="341" t="s">
        <v>72</v>
      </c>
      <c r="J60" s="342" t="s">
        <v>73</v>
      </c>
    </row>
    <row r="61" ht="15.5" spans="1:10">
      <c r="A61" s="321">
        <v>46078</v>
      </c>
      <c r="B61" s="196" t="s">
        <v>119</v>
      </c>
      <c r="C61" s="322"/>
      <c r="D61" s="335"/>
      <c r="E61" s="194">
        <v>1650000</v>
      </c>
      <c r="F61" s="327">
        <f t="shared" si="0"/>
        <v>1625509</v>
      </c>
      <c r="G61" s="196" t="s">
        <v>86</v>
      </c>
      <c r="H61" s="328"/>
      <c r="I61" s="341" t="s">
        <v>72</v>
      </c>
      <c r="J61" s="342" t="s">
        <v>73</v>
      </c>
    </row>
    <row r="62" ht="15.5" spans="1:10">
      <c r="A62" s="321">
        <v>46071</v>
      </c>
      <c r="B62" s="336" t="s">
        <v>78</v>
      </c>
      <c r="C62" s="322" t="s">
        <v>79</v>
      </c>
      <c r="D62" s="335">
        <v>9000</v>
      </c>
      <c r="E62" s="194"/>
      <c r="F62" s="327">
        <f t="shared" si="0"/>
        <v>1616509</v>
      </c>
      <c r="G62" s="196" t="s">
        <v>11</v>
      </c>
      <c r="H62" s="328" t="s">
        <v>120</v>
      </c>
      <c r="I62" s="341" t="s">
        <v>72</v>
      </c>
      <c r="J62" s="342" t="s">
        <v>73</v>
      </c>
    </row>
    <row r="63" ht="15.5" spans="1:10">
      <c r="A63" s="321">
        <v>46071</v>
      </c>
      <c r="B63" s="336" t="s">
        <v>77</v>
      </c>
      <c r="C63" s="322" t="s">
        <v>19</v>
      </c>
      <c r="D63" s="335">
        <v>26000</v>
      </c>
      <c r="E63" s="194"/>
      <c r="F63" s="327">
        <f t="shared" si="0"/>
        <v>1590509</v>
      </c>
      <c r="G63" s="196" t="s">
        <v>18</v>
      </c>
      <c r="H63" s="328" t="s">
        <v>121</v>
      </c>
      <c r="I63" s="341" t="s">
        <v>72</v>
      </c>
      <c r="J63" s="342" t="s">
        <v>73</v>
      </c>
    </row>
    <row r="64" ht="15.5" spans="1:10">
      <c r="A64" s="321">
        <v>46071</v>
      </c>
      <c r="B64" s="336" t="s">
        <v>122</v>
      </c>
      <c r="C64" s="322"/>
      <c r="D64" s="335"/>
      <c r="E64" s="194">
        <v>14000</v>
      </c>
      <c r="F64" s="327">
        <f t="shared" si="0"/>
        <v>1604509</v>
      </c>
      <c r="G64" s="196" t="s">
        <v>18</v>
      </c>
      <c r="H64" s="328" t="s">
        <v>121</v>
      </c>
      <c r="I64" s="341" t="s">
        <v>72</v>
      </c>
      <c r="J64" s="342" t="s">
        <v>73</v>
      </c>
    </row>
    <row r="65" ht="15.5" spans="1:10">
      <c r="A65" s="321">
        <v>46071</v>
      </c>
      <c r="B65" s="336" t="s">
        <v>75</v>
      </c>
      <c r="C65" s="322" t="s">
        <v>10</v>
      </c>
      <c r="D65" s="335">
        <v>4000</v>
      </c>
      <c r="E65" s="194"/>
      <c r="F65" s="327">
        <f t="shared" si="0"/>
        <v>1600509</v>
      </c>
      <c r="G65" s="196" t="s">
        <v>22</v>
      </c>
      <c r="H65" s="328" t="s">
        <v>123</v>
      </c>
      <c r="I65" s="341" t="s">
        <v>72</v>
      </c>
      <c r="J65" s="342" t="s">
        <v>73</v>
      </c>
    </row>
    <row r="66" ht="15.5" spans="1:10">
      <c r="A66" s="321">
        <v>46076</v>
      </c>
      <c r="B66" s="336" t="s">
        <v>78</v>
      </c>
      <c r="C66" s="322" t="s">
        <v>79</v>
      </c>
      <c r="D66" s="335">
        <v>6000</v>
      </c>
      <c r="E66" s="194"/>
      <c r="F66" s="327">
        <f t="shared" si="0"/>
        <v>1594509</v>
      </c>
      <c r="G66" s="196" t="s">
        <v>11</v>
      </c>
      <c r="H66" s="328" t="s">
        <v>124</v>
      </c>
      <c r="I66" s="341" t="s">
        <v>72</v>
      </c>
      <c r="J66" s="342" t="s">
        <v>73</v>
      </c>
    </row>
    <row r="67" ht="15.5" spans="1:10">
      <c r="A67" s="321">
        <v>46076</v>
      </c>
      <c r="B67" s="196" t="s">
        <v>76</v>
      </c>
      <c r="C67" s="322" t="s">
        <v>21</v>
      </c>
      <c r="D67" s="333">
        <v>19000</v>
      </c>
      <c r="E67" s="194"/>
      <c r="F67" s="327">
        <f t="shared" si="0"/>
        <v>1575509</v>
      </c>
      <c r="G67" s="196" t="s">
        <v>20</v>
      </c>
      <c r="H67" s="328" t="s">
        <v>125</v>
      </c>
      <c r="I67" s="341" t="s">
        <v>72</v>
      </c>
      <c r="J67" s="342" t="s">
        <v>73</v>
      </c>
    </row>
    <row r="68" ht="15.5" spans="1:10">
      <c r="A68" s="321">
        <v>46076</v>
      </c>
      <c r="B68" s="196" t="s">
        <v>74</v>
      </c>
      <c r="C68" s="322" t="s">
        <v>10</v>
      </c>
      <c r="D68" s="332">
        <v>4000</v>
      </c>
      <c r="E68" s="194"/>
      <c r="F68" s="327">
        <f t="shared" si="0"/>
        <v>1571509</v>
      </c>
      <c r="G68" s="196" t="s">
        <v>9</v>
      </c>
      <c r="H68" s="328" t="s">
        <v>126</v>
      </c>
      <c r="I68" s="341" t="s">
        <v>72</v>
      </c>
      <c r="J68" s="342" t="s">
        <v>73</v>
      </c>
    </row>
    <row r="69" ht="15.5" spans="1:10">
      <c r="A69" s="321">
        <v>46076</v>
      </c>
      <c r="B69" s="196" t="s">
        <v>77</v>
      </c>
      <c r="C69" s="322" t="s">
        <v>19</v>
      </c>
      <c r="D69" s="333">
        <v>7000</v>
      </c>
      <c r="E69" s="194"/>
      <c r="F69" s="327">
        <f t="shared" si="0"/>
        <v>1564509</v>
      </c>
      <c r="G69" s="196" t="s">
        <v>18</v>
      </c>
      <c r="H69" s="328" t="s">
        <v>127</v>
      </c>
      <c r="I69" s="341" t="s">
        <v>72</v>
      </c>
      <c r="J69" s="342" t="s">
        <v>73</v>
      </c>
    </row>
    <row r="70" ht="15.5" spans="1:10">
      <c r="A70" s="321">
        <v>46077</v>
      </c>
      <c r="B70" s="196" t="s">
        <v>70</v>
      </c>
      <c r="C70" s="322" t="s">
        <v>14</v>
      </c>
      <c r="D70" s="333">
        <v>8000</v>
      </c>
      <c r="E70" s="194"/>
      <c r="F70" s="327">
        <f t="shared" si="0"/>
        <v>1556509</v>
      </c>
      <c r="G70" s="196" t="s">
        <v>13</v>
      </c>
      <c r="H70" s="328" t="s">
        <v>128</v>
      </c>
      <c r="I70" s="341" t="s">
        <v>72</v>
      </c>
      <c r="J70" s="342" t="s">
        <v>73</v>
      </c>
    </row>
    <row r="71" ht="15.5" spans="1:10">
      <c r="A71" s="321">
        <v>46078</v>
      </c>
      <c r="B71" s="196" t="s">
        <v>76</v>
      </c>
      <c r="C71" s="322" t="s">
        <v>21</v>
      </c>
      <c r="D71" s="333">
        <v>8000</v>
      </c>
      <c r="E71" s="194"/>
      <c r="F71" s="327">
        <f t="shared" si="0"/>
        <v>1548509</v>
      </c>
      <c r="G71" s="196" t="s">
        <v>20</v>
      </c>
      <c r="H71" s="328" t="s">
        <v>129</v>
      </c>
      <c r="I71" s="341" t="s">
        <v>72</v>
      </c>
      <c r="J71" s="342" t="s">
        <v>73</v>
      </c>
    </row>
    <row r="72" ht="15.5" spans="1:10">
      <c r="A72" s="321">
        <v>46078</v>
      </c>
      <c r="B72" s="336" t="s">
        <v>74</v>
      </c>
      <c r="C72" s="322" t="s">
        <v>10</v>
      </c>
      <c r="D72" s="333">
        <v>13000</v>
      </c>
      <c r="E72" s="194"/>
      <c r="F72" s="327">
        <f t="shared" si="0"/>
        <v>1535509</v>
      </c>
      <c r="G72" s="196" t="s">
        <v>9</v>
      </c>
      <c r="H72" s="328" t="s">
        <v>130</v>
      </c>
      <c r="I72" s="341" t="s">
        <v>72</v>
      </c>
      <c r="J72" s="342" t="s">
        <v>73</v>
      </c>
    </row>
    <row r="73" ht="15.5" spans="1:10">
      <c r="A73" s="321">
        <v>46078</v>
      </c>
      <c r="B73" s="336" t="s">
        <v>91</v>
      </c>
      <c r="C73" s="322" t="s">
        <v>79</v>
      </c>
      <c r="D73" s="333">
        <v>10000</v>
      </c>
      <c r="E73" s="194"/>
      <c r="F73" s="327">
        <f t="shared" si="0"/>
        <v>1525509</v>
      </c>
      <c r="G73" s="196" t="s">
        <v>16</v>
      </c>
      <c r="H73" s="328" t="s">
        <v>131</v>
      </c>
      <c r="I73" s="341" t="s">
        <v>72</v>
      </c>
      <c r="J73" s="342" t="s">
        <v>73</v>
      </c>
    </row>
    <row r="74" ht="15.5" spans="1:10">
      <c r="A74" s="321">
        <v>46078</v>
      </c>
      <c r="B74" s="336" t="s">
        <v>91</v>
      </c>
      <c r="C74" s="322" t="s">
        <v>132</v>
      </c>
      <c r="D74" s="333"/>
      <c r="E74" s="194">
        <v>2000</v>
      </c>
      <c r="F74" s="327">
        <f t="shared" si="0"/>
        <v>1527509</v>
      </c>
      <c r="G74" s="196" t="s">
        <v>16</v>
      </c>
      <c r="H74" s="328" t="s">
        <v>131</v>
      </c>
      <c r="I74" s="341" t="s">
        <v>72</v>
      </c>
      <c r="J74" s="342" t="s">
        <v>73</v>
      </c>
    </row>
    <row r="75" ht="15.5" spans="1:10">
      <c r="A75" s="321">
        <v>46078</v>
      </c>
      <c r="B75" s="336" t="s">
        <v>91</v>
      </c>
      <c r="C75" s="322" t="s">
        <v>79</v>
      </c>
      <c r="D75" s="333">
        <v>17000</v>
      </c>
      <c r="E75" s="194"/>
      <c r="F75" s="327">
        <f t="shared" si="0"/>
        <v>1510509</v>
      </c>
      <c r="G75" s="196" t="s">
        <v>16</v>
      </c>
      <c r="H75" s="328" t="s">
        <v>133</v>
      </c>
      <c r="I75" s="341" t="s">
        <v>72</v>
      </c>
      <c r="J75" s="342" t="s">
        <v>73</v>
      </c>
    </row>
    <row r="76" ht="15.5" spans="1:10">
      <c r="A76" s="321">
        <v>46078</v>
      </c>
      <c r="B76" s="336" t="s">
        <v>91</v>
      </c>
      <c r="C76" s="322" t="s">
        <v>79</v>
      </c>
      <c r="D76" s="333">
        <v>8000</v>
      </c>
      <c r="E76" s="194"/>
      <c r="F76" s="327">
        <f t="shared" ref="F76:F111" si="1">+F75+E76-D76</f>
        <v>1502509</v>
      </c>
      <c r="G76" s="196" t="s">
        <v>16</v>
      </c>
      <c r="H76" s="328" t="s">
        <v>134</v>
      </c>
      <c r="I76" s="341" t="s">
        <v>72</v>
      </c>
      <c r="J76" s="342" t="s">
        <v>73</v>
      </c>
    </row>
    <row r="77" ht="15.5" spans="1:10">
      <c r="A77" s="321">
        <v>46078</v>
      </c>
      <c r="B77" s="336" t="s">
        <v>75</v>
      </c>
      <c r="C77" s="322" t="s">
        <v>10</v>
      </c>
      <c r="D77" s="333">
        <v>10000</v>
      </c>
      <c r="E77" s="343"/>
      <c r="F77" s="327">
        <f t="shared" si="1"/>
        <v>1492509</v>
      </c>
      <c r="G77" s="196" t="s">
        <v>22</v>
      </c>
      <c r="H77" s="328" t="s">
        <v>135</v>
      </c>
      <c r="I77" s="341" t="s">
        <v>72</v>
      </c>
      <c r="J77" s="342" t="s">
        <v>73</v>
      </c>
    </row>
    <row r="78" ht="15.5" spans="1:10">
      <c r="A78" s="321">
        <v>46078</v>
      </c>
      <c r="B78" s="336" t="s">
        <v>78</v>
      </c>
      <c r="C78" s="322" t="s">
        <v>79</v>
      </c>
      <c r="D78" s="335">
        <v>14000</v>
      </c>
      <c r="E78" s="344"/>
      <c r="F78" s="327">
        <f t="shared" si="1"/>
        <v>1478509</v>
      </c>
      <c r="G78" s="196" t="s">
        <v>11</v>
      </c>
      <c r="H78" s="328" t="s">
        <v>136</v>
      </c>
      <c r="I78" s="341" t="s">
        <v>72</v>
      </c>
      <c r="J78" s="342" t="s">
        <v>73</v>
      </c>
    </row>
    <row r="79" ht="15.5" spans="1:10">
      <c r="A79" s="321">
        <v>46078</v>
      </c>
      <c r="B79" s="336" t="s">
        <v>77</v>
      </c>
      <c r="C79" s="322" t="s">
        <v>14</v>
      </c>
      <c r="D79" s="335">
        <v>14000</v>
      </c>
      <c r="E79" s="344"/>
      <c r="F79" s="327">
        <f t="shared" si="1"/>
        <v>1464509</v>
      </c>
      <c r="G79" s="196" t="s">
        <v>18</v>
      </c>
      <c r="H79" s="328" t="s">
        <v>137</v>
      </c>
      <c r="I79" s="341" t="s">
        <v>72</v>
      </c>
      <c r="J79" s="342" t="s">
        <v>73</v>
      </c>
    </row>
    <row r="80" ht="15.5" spans="1:10">
      <c r="A80" s="321">
        <v>46078</v>
      </c>
      <c r="B80" s="336" t="s">
        <v>76</v>
      </c>
      <c r="C80" s="322" t="s">
        <v>21</v>
      </c>
      <c r="D80" s="334">
        <v>16000</v>
      </c>
      <c r="E80" s="344"/>
      <c r="F80" s="327">
        <f t="shared" si="1"/>
        <v>1448509</v>
      </c>
      <c r="G80" s="196" t="s">
        <v>20</v>
      </c>
      <c r="H80" s="328" t="s">
        <v>138</v>
      </c>
      <c r="I80" s="341" t="s">
        <v>72</v>
      </c>
      <c r="J80" s="342" t="s">
        <v>73</v>
      </c>
    </row>
    <row r="81" ht="15.5" spans="1:10">
      <c r="A81" s="321">
        <v>46078</v>
      </c>
      <c r="B81" s="196" t="s">
        <v>74</v>
      </c>
      <c r="C81" s="322" t="s">
        <v>10</v>
      </c>
      <c r="D81" s="335">
        <v>8000</v>
      </c>
      <c r="E81" s="344"/>
      <c r="F81" s="327">
        <f t="shared" si="1"/>
        <v>1440509</v>
      </c>
      <c r="G81" s="196" t="s">
        <v>9</v>
      </c>
      <c r="H81" s="328" t="s">
        <v>139</v>
      </c>
      <c r="I81" s="341" t="s">
        <v>72</v>
      </c>
      <c r="J81" s="342" t="s">
        <v>73</v>
      </c>
    </row>
    <row r="82" ht="15.5" spans="1:10">
      <c r="A82" s="321">
        <v>46079</v>
      </c>
      <c r="B82" s="196" t="s">
        <v>74</v>
      </c>
      <c r="C82" s="322" t="s">
        <v>10</v>
      </c>
      <c r="D82" s="335">
        <v>4000</v>
      </c>
      <c r="E82" s="194"/>
      <c r="F82" s="327">
        <f t="shared" si="1"/>
        <v>1436509</v>
      </c>
      <c r="G82" s="196" t="s">
        <v>9</v>
      </c>
      <c r="H82" s="328" t="s">
        <v>140</v>
      </c>
      <c r="I82" s="341" t="s">
        <v>72</v>
      </c>
      <c r="J82" s="342" t="s">
        <v>73</v>
      </c>
    </row>
    <row r="83" ht="15.5" spans="1:10">
      <c r="A83" s="321">
        <v>46079</v>
      </c>
      <c r="B83" s="196" t="s">
        <v>91</v>
      </c>
      <c r="C83" s="322" t="s">
        <v>79</v>
      </c>
      <c r="D83" s="334">
        <v>22000</v>
      </c>
      <c r="E83" s="194"/>
      <c r="F83" s="327">
        <f t="shared" si="1"/>
        <v>1414509</v>
      </c>
      <c r="G83" s="196" t="s">
        <v>16</v>
      </c>
      <c r="H83" s="328" t="s">
        <v>141</v>
      </c>
      <c r="I83" s="341" t="s">
        <v>72</v>
      </c>
      <c r="J83" s="342" t="s">
        <v>73</v>
      </c>
    </row>
    <row r="84" ht="15.5" spans="1:10">
      <c r="A84" s="321">
        <v>46079</v>
      </c>
      <c r="B84" s="196" t="s">
        <v>82</v>
      </c>
      <c r="C84" s="322" t="s">
        <v>79</v>
      </c>
      <c r="D84" s="335">
        <v>47500</v>
      </c>
      <c r="E84" s="194"/>
      <c r="F84" s="327">
        <f t="shared" si="1"/>
        <v>1367009</v>
      </c>
      <c r="G84" s="196" t="s">
        <v>15</v>
      </c>
      <c r="H84" s="328" t="s">
        <v>142</v>
      </c>
      <c r="I84" s="341" t="s">
        <v>72</v>
      </c>
      <c r="J84" s="342" t="s">
        <v>73</v>
      </c>
    </row>
    <row r="85" ht="15.5" spans="1:10">
      <c r="A85" s="321">
        <v>46079</v>
      </c>
      <c r="B85" s="196" t="s">
        <v>74</v>
      </c>
      <c r="C85" s="322" t="s">
        <v>10</v>
      </c>
      <c r="D85" s="334">
        <v>800</v>
      </c>
      <c r="E85" s="194"/>
      <c r="F85" s="327">
        <f t="shared" si="1"/>
        <v>1366209</v>
      </c>
      <c r="G85" s="196" t="s">
        <v>9</v>
      </c>
      <c r="H85" s="328" t="s">
        <v>143</v>
      </c>
      <c r="I85" s="341" t="s">
        <v>72</v>
      </c>
      <c r="J85" s="342" t="s">
        <v>73</v>
      </c>
    </row>
    <row r="86" ht="15.5" spans="1:10">
      <c r="A86" s="321">
        <v>46080</v>
      </c>
      <c r="B86" s="196" t="s">
        <v>77</v>
      </c>
      <c r="C86" s="322" t="s">
        <v>19</v>
      </c>
      <c r="D86" s="334">
        <v>8000</v>
      </c>
      <c r="E86" s="194"/>
      <c r="F86" s="327">
        <f t="shared" si="1"/>
        <v>1358209</v>
      </c>
      <c r="G86" s="196" t="s">
        <v>18</v>
      </c>
      <c r="H86" s="328" t="s">
        <v>144</v>
      </c>
      <c r="I86" s="341" t="s">
        <v>72</v>
      </c>
      <c r="J86" s="342" t="s">
        <v>73</v>
      </c>
    </row>
    <row r="87" ht="15.5" spans="1:10">
      <c r="A87" s="321">
        <v>46080</v>
      </c>
      <c r="B87" s="196" t="s">
        <v>76</v>
      </c>
      <c r="C87" s="322" t="s">
        <v>21</v>
      </c>
      <c r="D87" s="335">
        <v>9000</v>
      </c>
      <c r="E87" s="194"/>
      <c r="F87" s="327">
        <f t="shared" si="1"/>
        <v>1349209</v>
      </c>
      <c r="G87" s="196" t="s">
        <v>20</v>
      </c>
      <c r="H87" s="328" t="s">
        <v>145</v>
      </c>
      <c r="I87" s="341" t="s">
        <v>72</v>
      </c>
      <c r="J87" s="342" t="s">
        <v>73</v>
      </c>
    </row>
    <row r="88" ht="15.5" spans="1:10">
      <c r="A88" s="321">
        <v>46080</v>
      </c>
      <c r="B88" s="196" t="s">
        <v>76</v>
      </c>
      <c r="C88" s="322" t="s">
        <v>21</v>
      </c>
      <c r="D88" s="335">
        <v>8000</v>
      </c>
      <c r="E88" s="194"/>
      <c r="F88" s="327">
        <f t="shared" si="1"/>
        <v>1341209</v>
      </c>
      <c r="G88" s="196" t="s">
        <v>20</v>
      </c>
      <c r="H88" s="328" t="s">
        <v>146</v>
      </c>
      <c r="I88" s="341" t="s">
        <v>72</v>
      </c>
      <c r="J88" s="342" t="s">
        <v>73</v>
      </c>
    </row>
    <row r="89" ht="15.5" spans="1:10">
      <c r="A89" s="321">
        <v>46080</v>
      </c>
      <c r="B89" s="196" t="s">
        <v>78</v>
      </c>
      <c r="C89" s="322" t="s">
        <v>79</v>
      </c>
      <c r="D89" s="334">
        <v>7000</v>
      </c>
      <c r="E89" s="194"/>
      <c r="F89" s="327">
        <f t="shared" si="1"/>
        <v>1334209</v>
      </c>
      <c r="G89" s="196" t="s">
        <v>11</v>
      </c>
      <c r="H89" s="328" t="s">
        <v>147</v>
      </c>
      <c r="I89" s="341" t="s">
        <v>72</v>
      </c>
      <c r="J89" s="342" t="s">
        <v>73</v>
      </c>
    </row>
    <row r="90" ht="15.5" spans="1:10">
      <c r="A90" s="321">
        <v>46080</v>
      </c>
      <c r="B90" s="196" t="s">
        <v>74</v>
      </c>
      <c r="C90" s="322" t="s">
        <v>10</v>
      </c>
      <c r="D90" s="335">
        <v>4000</v>
      </c>
      <c r="E90" s="194"/>
      <c r="F90" s="327">
        <f t="shared" si="1"/>
        <v>1330209</v>
      </c>
      <c r="G90" s="196" t="s">
        <v>9</v>
      </c>
      <c r="H90" s="328" t="s">
        <v>148</v>
      </c>
      <c r="I90" s="341" t="s">
        <v>72</v>
      </c>
      <c r="J90" s="342" t="s">
        <v>73</v>
      </c>
    </row>
    <row r="91" ht="15.5" spans="1:10">
      <c r="A91" s="321">
        <v>46080</v>
      </c>
      <c r="B91" s="196" t="s">
        <v>70</v>
      </c>
      <c r="C91" s="322" t="s">
        <v>14</v>
      </c>
      <c r="D91" s="345">
        <v>8000</v>
      </c>
      <c r="E91" s="194"/>
      <c r="F91" s="327">
        <f t="shared" si="1"/>
        <v>1322209</v>
      </c>
      <c r="G91" s="196" t="s">
        <v>13</v>
      </c>
      <c r="H91" s="328" t="s">
        <v>149</v>
      </c>
      <c r="I91" s="341" t="s">
        <v>72</v>
      </c>
      <c r="J91" s="342" t="s">
        <v>73</v>
      </c>
    </row>
    <row r="92" ht="15.5" spans="1:10">
      <c r="A92" s="321">
        <v>46080</v>
      </c>
      <c r="B92" s="196" t="s">
        <v>78</v>
      </c>
      <c r="C92" s="322" t="s">
        <v>79</v>
      </c>
      <c r="D92" s="333">
        <v>53000</v>
      </c>
      <c r="E92" s="343"/>
      <c r="F92" s="327">
        <f t="shared" si="1"/>
        <v>1269209</v>
      </c>
      <c r="G92" s="196" t="s">
        <v>11</v>
      </c>
      <c r="H92" s="328" t="s">
        <v>150</v>
      </c>
      <c r="I92" s="341" t="s">
        <v>72</v>
      </c>
      <c r="J92" s="342" t="s">
        <v>73</v>
      </c>
    </row>
    <row r="93" ht="15.5" spans="1:10">
      <c r="A93" s="321">
        <v>46080</v>
      </c>
      <c r="B93" s="196" t="s">
        <v>70</v>
      </c>
      <c r="C93" s="322" t="s">
        <v>14</v>
      </c>
      <c r="D93" s="332">
        <v>47000</v>
      </c>
      <c r="E93" s="343"/>
      <c r="F93" s="327">
        <f t="shared" si="1"/>
        <v>1222209</v>
      </c>
      <c r="G93" s="196" t="s">
        <v>13</v>
      </c>
      <c r="H93" s="328" t="s">
        <v>151</v>
      </c>
      <c r="I93" s="341" t="s">
        <v>72</v>
      </c>
      <c r="J93" s="342" t="s">
        <v>73</v>
      </c>
    </row>
    <row r="94" ht="15.5" spans="1:10">
      <c r="A94" s="321">
        <v>46080</v>
      </c>
      <c r="B94" s="196" t="s">
        <v>74</v>
      </c>
      <c r="C94" s="322" t="s">
        <v>10</v>
      </c>
      <c r="D94" s="332">
        <v>36000</v>
      </c>
      <c r="E94" s="343"/>
      <c r="F94" s="327">
        <f t="shared" si="1"/>
        <v>1186209</v>
      </c>
      <c r="G94" s="196" t="s">
        <v>9</v>
      </c>
      <c r="H94" s="328" t="s">
        <v>152</v>
      </c>
      <c r="I94" s="341" t="s">
        <v>72</v>
      </c>
      <c r="J94" s="342" t="s">
        <v>73</v>
      </c>
    </row>
    <row r="95" ht="15.5" spans="1:10">
      <c r="A95" s="321">
        <v>46080</v>
      </c>
      <c r="B95" s="196" t="s">
        <v>74</v>
      </c>
      <c r="C95" s="322" t="s">
        <v>10</v>
      </c>
      <c r="D95" s="333">
        <v>130000</v>
      </c>
      <c r="E95" s="194"/>
      <c r="F95" s="327">
        <f t="shared" si="1"/>
        <v>1056209</v>
      </c>
      <c r="G95" s="196" t="s">
        <v>9</v>
      </c>
      <c r="H95" s="328" t="s">
        <v>153</v>
      </c>
      <c r="I95" s="341" t="s">
        <v>72</v>
      </c>
      <c r="J95" s="342" t="s">
        <v>73</v>
      </c>
    </row>
    <row r="96" ht="15.5" spans="1:10">
      <c r="A96" s="321">
        <v>46080</v>
      </c>
      <c r="B96" s="196" t="s">
        <v>76</v>
      </c>
      <c r="C96" s="322" t="s">
        <v>21</v>
      </c>
      <c r="D96" s="333">
        <v>130000</v>
      </c>
      <c r="E96" s="343"/>
      <c r="F96" s="327">
        <f t="shared" si="1"/>
        <v>926209</v>
      </c>
      <c r="G96" s="196" t="s">
        <v>20</v>
      </c>
      <c r="H96" s="328" t="s">
        <v>154</v>
      </c>
      <c r="I96" s="341" t="s">
        <v>72</v>
      </c>
      <c r="J96" s="342" t="s">
        <v>73</v>
      </c>
    </row>
    <row r="97" ht="15.5" spans="1:10">
      <c r="A97" s="321">
        <v>46080</v>
      </c>
      <c r="B97" s="196" t="s">
        <v>76</v>
      </c>
      <c r="C97" s="322" t="s">
        <v>21</v>
      </c>
      <c r="D97" s="333">
        <v>125000</v>
      </c>
      <c r="E97" s="343"/>
      <c r="F97" s="327">
        <f t="shared" si="1"/>
        <v>801209</v>
      </c>
      <c r="G97" s="196" t="s">
        <v>20</v>
      </c>
      <c r="H97" s="328" t="s">
        <v>155</v>
      </c>
      <c r="I97" s="341" t="s">
        <v>72</v>
      </c>
      <c r="J97" s="342" t="s">
        <v>73</v>
      </c>
    </row>
    <row r="98" ht="15.5" spans="1:10">
      <c r="A98" s="321">
        <v>46080</v>
      </c>
      <c r="B98" s="196" t="s">
        <v>82</v>
      </c>
      <c r="C98" s="322" t="s">
        <v>79</v>
      </c>
      <c r="D98" s="333">
        <v>8000</v>
      </c>
      <c r="E98" s="194"/>
      <c r="F98" s="327">
        <f t="shared" si="1"/>
        <v>793209</v>
      </c>
      <c r="G98" s="196" t="s">
        <v>15</v>
      </c>
      <c r="H98" s="328" t="s">
        <v>156</v>
      </c>
      <c r="I98" s="341" t="s">
        <v>72</v>
      </c>
      <c r="J98" s="342" t="s">
        <v>73</v>
      </c>
    </row>
    <row r="99" ht="15.5" spans="1:10">
      <c r="A99" s="321">
        <v>46080</v>
      </c>
      <c r="B99" s="325" t="s">
        <v>70</v>
      </c>
      <c r="C99" s="322" t="s">
        <v>14</v>
      </c>
      <c r="D99" s="333">
        <v>10000</v>
      </c>
      <c r="E99" s="194"/>
      <c r="F99" s="327">
        <f t="shared" si="1"/>
        <v>783209</v>
      </c>
      <c r="G99" s="325" t="s">
        <v>13</v>
      </c>
      <c r="H99" s="328" t="s">
        <v>157</v>
      </c>
      <c r="I99" s="341" t="s">
        <v>72</v>
      </c>
      <c r="J99" s="342" t="s">
        <v>73</v>
      </c>
    </row>
    <row r="100" ht="15.5" spans="1:10">
      <c r="A100" s="321">
        <v>46080</v>
      </c>
      <c r="B100" s="325" t="s">
        <v>74</v>
      </c>
      <c r="C100" s="322" t="s">
        <v>10</v>
      </c>
      <c r="D100" s="333">
        <v>5000</v>
      </c>
      <c r="E100" s="194"/>
      <c r="F100" s="327">
        <f t="shared" si="1"/>
        <v>778209</v>
      </c>
      <c r="G100" s="325" t="s">
        <v>9</v>
      </c>
      <c r="H100" s="328" t="s">
        <v>157</v>
      </c>
      <c r="I100" s="341" t="s">
        <v>72</v>
      </c>
      <c r="J100" s="342" t="s">
        <v>73</v>
      </c>
    </row>
    <row r="101" ht="15.5" spans="1:10">
      <c r="A101" s="321">
        <v>46080</v>
      </c>
      <c r="B101" s="325" t="s">
        <v>75</v>
      </c>
      <c r="C101" s="322" t="s">
        <v>10</v>
      </c>
      <c r="D101" s="333">
        <v>5000</v>
      </c>
      <c r="E101" s="194"/>
      <c r="F101" s="327">
        <f t="shared" si="1"/>
        <v>773209</v>
      </c>
      <c r="G101" s="325" t="s">
        <v>22</v>
      </c>
      <c r="H101" s="328" t="s">
        <v>157</v>
      </c>
      <c r="I101" s="341" t="s">
        <v>72</v>
      </c>
      <c r="J101" s="342" t="s">
        <v>73</v>
      </c>
    </row>
    <row r="102" ht="15.5" spans="1:10">
      <c r="A102" s="321">
        <v>46080</v>
      </c>
      <c r="B102" s="325" t="s">
        <v>76</v>
      </c>
      <c r="C102" s="322" t="s">
        <v>21</v>
      </c>
      <c r="D102" s="333">
        <v>5000</v>
      </c>
      <c r="E102" s="194"/>
      <c r="F102" s="327">
        <f t="shared" si="1"/>
        <v>768209</v>
      </c>
      <c r="G102" s="327" t="s">
        <v>20</v>
      </c>
      <c r="H102" s="328" t="s">
        <v>157</v>
      </c>
      <c r="I102" s="341" t="s">
        <v>72</v>
      </c>
      <c r="J102" s="342" t="s">
        <v>73</v>
      </c>
    </row>
    <row r="103" ht="15.5" spans="1:10">
      <c r="A103" s="321">
        <v>46080</v>
      </c>
      <c r="B103" s="325" t="s">
        <v>77</v>
      </c>
      <c r="C103" s="322" t="s">
        <v>19</v>
      </c>
      <c r="D103" s="333">
        <v>5000</v>
      </c>
      <c r="E103" s="194"/>
      <c r="F103" s="327">
        <f t="shared" si="1"/>
        <v>763209</v>
      </c>
      <c r="G103" s="325" t="s">
        <v>18</v>
      </c>
      <c r="H103" s="328" t="s">
        <v>157</v>
      </c>
      <c r="I103" s="341" t="s">
        <v>72</v>
      </c>
      <c r="J103" s="342" t="s">
        <v>73</v>
      </c>
    </row>
    <row r="104" ht="15.5" spans="1:10">
      <c r="A104" s="321">
        <v>46080</v>
      </c>
      <c r="B104" s="325" t="s">
        <v>78</v>
      </c>
      <c r="C104" s="322" t="s">
        <v>79</v>
      </c>
      <c r="D104" s="333">
        <v>5000</v>
      </c>
      <c r="E104" s="194"/>
      <c r="F104" s="327">
        <f t="shared" si="1"/>
        <v>758209</v>
      </c>
      <c r="G104" s="325" t="s">
        <v>11</v>
      </c>
      <c r="H104" s="328" t="s">
        <v>157</v>
      </c>
      <c r="I104" s="341" t="s">
        <v>72</v>
      </c>
      <c r="J104" s="342" t="s">
        <v>73</v>
      </c>
    </row>
    <row r="105" ht="15.5" spans="1:10">
      <c r="A105" s="321">
        <v>46080</v>
      </c>
      <c r="B105" s="325" t="s">
        <v>80</v>
      </c>
      <c r="C105" s="322" t="s">
        <v>79</v>
      </c>
      <c r="D105" s="333">
        <v>5000</v>
      </c>
      <c r="E105" s="194"/>
      <c r="F105" s="327">
        <f t="shared" si="1"/>
        <v>753209</v>
      </c>
      <c r="G105" s="325" t="s">
        <v>17</v>
      </c>
      <c r="H105" s="328" t="s">
        <v>157</v>
      </c>
      <c r="I105" s="341" t="s">
        <v>72</v>
      </c>
      <c r="J105" s="342" t="s">
        <v>73</v>
      </c>
    </row>
    <row r="106" ht="15.5" spans="1:10">
      <c r="A106" s="321">
        <v>46080</v>
      </c>
      <c r="B106" s="325" t="s">
        <v>81</v>
      </c>
      <c r="C106" s="322" t="s">
        <v>79</v>
      </c>
      <c r="D106" s="333">
        <v>5000</v>
      </c>
      <c r="E106" s="194"/>
      <c r="F106" s="327">
        <f t="shared" si="1"/>
        <v>748209</v>
      </c>
      <c r="G106" s="325" t="s">
        <v>16</v>
      </c>
      <c r="H106" s="328" t="s">
        <v>157</v>
      </c>
      <c r="I106" s="341" t="s">
        <v>72</v>
      </c>
      <c r="J106" s="342" t="s">
        <v>73</v>
      </c>
    </row>
    <row r="107" ht="15.5" spans="1:10">
      <c r="A107" s="321">
        <v>46080</v>
      </c>
      <c r="B107" s="325" t="s">
        <v>82</v>
      </c>
      <c r="C107" s="322" t="s">
        <v>79</v>
      </c>
      <c r="D107" s="333">
        <v>5000</v>
      </c>
      <c r="E107" s="343"/>
      <c r="F107" s="327">
        <f t="shared" si="1"/>
        <v>743209</v>
      </c>
      <c r="G107" s="325" t="s">
        <v>15</v>
      </c>
      <c r="H107" s="328" t="s">
        <v>157</v>
      </c>
      <c r="I107" s="341" t="s">
        <v>72</v>
      </c>
      <c r="J107" s="342" t="s">
        <v>73</v>
      </c>
    </row>
    <row r="108" ht="15.5" spans="1:10">
      <c r="A108" s="321">
        <v>46080</v>
      </c>
      <c r="B108" s="196" t="s">
        <v>77</v>
      </c>
      <c r="C108" s="322" t="s">
        <v>19</v>
      </c>
      <c r="D108" s="334">
        <v>78000</v>
      </c>
      <c r="E108" s="194"/>
      <c r="F108" s="327">
        <f t="shared" si="1"/>
        <v>665209</v>
      </c>
      <c r="G108" s="196" t="s">
        <v>18</v>
      </c>
      <c r="H108" s="328" t="s">
        <v>158</v>
      </c>
      <c r="I108" s="341" t="s">
        <v>72</v>
      </c>
      <c r="J108" s="342" t="s">
        <v>73</v>
      </c>
    </row>
    <row r="109" ht="15.5" spans="1:10">
      <c r="A109" s="321">
        <v>46080</v>
      </c>
      <c r="B109" s="196" t="s">
        <v>77</v>
      </c>
      <c r="C109" s="322" t="s">
        <v>19</v>
      </c>
      <c r="D109" s="332">
        <v>36000</v>
      </c>
      <c r="E109" s="194"/>
      <c r="F109" s="327">
        <f t="shared" si="1"/>
        <v>629209</v>
      </c>
      <c r="G109" s="196" t="s">
        <v>18</v>
      </c>
      <c r="H109" s="328" t="s">
        <v>159</v>
      </c>
      <c r="I109" s="341" t="s">
        <v>72</v>
      </c>
      <c r="J109" s="342" t="s">
        <v>73</v>
      </c>
    </row>
    <row r="110" ht="15.5" spans="1:10">
      <c r="A110" s="321">
        <v>46080</v>
      </c>
      <c r="B110" s="196" t="s">
        <v>77</v>
      </c>
      <c r="C110" s="322" t="s">
        <v>19</v>
      </c>
      <c r="D110" s="332">
        <v>88000</v>
      </c>
      <c r="E110" s="194"/>
      <c r="F110" s="327">
        <f t="shared" si="1"/>
        <v>541209</v>
      </c>
      <c r="G110" s="196" t="s">
        <v>18</v>
      </c>
      <c r="H110" s="328" t="s">
        <v>160</v>
      </c>
      <c r="I110" s="341" t="s">
        <v>72</v>
      </c>
      <c r="J110" s="342" t="s">
        <v>73</v>
      </c>
    </row>
    <row r="111" ht="15.5" spans="1:10">
      <c r="A111" s="321">
        <v>46080</v>
      </c>
      <c r="B111" s="196" t="s">
        <v>70</v>
      </c>
      <c r="C111" s="322" t="s">
        <v>14</v>
      </c>
      <c r="D111" s="332">
        <v>30000</v>
      </c>
      <c r="E111" s="194"/>
      <c r="F111" s="327">
        <f t="shared" si="1"/>
        <v>511209</v>
      </c>
      <c r="G111" s="196" t="s">
        <v>13</v>
      </c>
      <c r="H111" s="328" t="s">
        <v>161</v>
      </c>
      <c r="I111" s="341" t="s">
        <v>72</v>
      </c>
      <c r="J111" s="342" t="s">
        <v>73</v>
      </c>
    </row>
    <row r="112" ht="15.5" spans="1:10">
      <c r="A112" s="321"/>
      <c r="B112" s="196"/>
      <c r="C112" s="322"/>
      <c r="D112" s="332"/>
      <c r="E112" s="194"/>
      <c r="F112" s="327"/>
      <c r="G112" s="196"/>
      <c r="H112" s="328"/>
      <c r="I112" s="341"/>
      <c r="J112" s="342"/>
    </row>
    <row r="113" ht="15.5" spans="1:10">
      <c r="A113" s="321"/>
      <c r="B113" s="196"/>
      <c r="C113" s="322"/>
      <c r="D113" s="332"/>
      <c r="E113" s="194"/>
      <c r="F113" s="327"/>
      <c r="G113" s="196"/>
      <c r="H113" s="328"/>
      <c r="I113" s="341"/>
      <c r="J113" s="322"/>
    </row>
    <row r="114" ht="15.5" spans="1:10">
      <c r="A114" s="321"/>
      <c r="B114" s="196"/>
      <c r="C114" s="322"/>
      <c r="D114" s="332"/>
      <c r="E114" s="194"/>
      <c r="F114" s="327"/>
      <c r="G114" s="196"/>
      <c r="H114" s="328"/>
      <c r="I114" s="322"/>
      <c r="J114" s="322"/>
    </row>
    <row r="115" ht="15.5" spans="1:10">
      <c r="A115" s="321"/>
      <c r="B115" s="196"/>
      <c r="C115" s="322"/>
      <c r="D115" s="332"/>
      <c r="E115" s="194"/>
      <c r="F115" s="327"/>
      <c r="G115" s="196"/>
      <c r="H115" s="328"/>
      <c r="I115" s="322"/>
      <c r="J115" s="322"/>
    </row>
    <row r="116" ht="15.5" spans="1:10">
      <c r="A116" s="321"/>
      <c r="B116" s="196"/>
      <c r="C116" s="322"/>
      <c r="D116" s="334"/>
      <c r="E116" s="194"/>
      <c r="F116" s="327"/>
      <c r="G116" s="196"/>
      <c r="H116" s="328"/>
      <c r="I116" s="322"/>
      <c r="J116" s="322"/>
    </row>
    <row r="117" ht="15.5" spans="1:10">
      <c r="A117" s="321"/>
      <c r="B117" s="196"/>
      <c r="C117" s="322"/>
      <c r="D117" s="332"/>
      <c r="E117" s="194"/>
      <c r="F117" s="327"/>
      <c r="G117" s="196"/>
      <c r="H117" s="328"/>
      <c r="I117" s="322"/>
      <c r="J117" s="322"/>
    </row>
    <row r="118" ht="15.5" spans="1:10">
      <c r="A118" s="321"/>
      <c r="B118" s="196"/>
      <c r="C118" s="322"/>
      <c r="D118" s="332"/>
      <c r="E118" s="194"/>
      <c r="F118" s="327"/>
      <c r="G118" s="196"/>
      <c r="H118" s="328"/>
      <c r="I118" s="322"/>
      <c r="J118" s="322"/>
    </row>
    <row r="119" ht="15.5" spans="1:10">
      <c r="A119" s="321"/>
      <c r="B119" s="196"/>
      <c r="C119" s="322"/>
      <c r="D119" s="332"/>
      <c r="E119" s="194"/>
      <c r="F119" s="327"/>
      <c r="G119" s="196"/>
      <c r="H119" s="328"/>
      <c r="I119" s="322"/>
      <c r="J119" s="322"/>
    </row>
    <row r="120" ht="15.5" spans="1:10">
      <c r="A120" s="321"/>
      <c r="B120" s="196"/>
      <c r="C120" s="322"/>
      <c r="D120" s="332"/>
      <c r="E120" s="194"/>
      <c r="F120" s="327"/>
      <c r="G120" s="196"/>
      <c r="H120" s="328"/>
      <c r="I120" s="322"/>
      <c r="J120" s="322"/>
    </row>
    <row r="121" ht="15.5" spans="1:10">
      <c r="A121" s="321"/>
      <c r="B121" s="196"/>
      <c r="C121" s="322"/>
      <c r="D121" s="332"/>
      <c r="E121" s="194"/>
      <c r="F121" s="327"/>
      <c r="G121" s="196"/>
      <c r="H121" s="328"/>
      <c r="I121" s="322"/>
      <c r="J121" s="322"/>
    </row>
    <row r="122" ht="15.5" spans="1:10">
      <c r="A122" s="321"/>
      <c r="B122" s="196"/>
      <c r="C122" s="322"/>
      <c r="D122" s="332"/>
      <c r="E122" s="194"/>
      <c r="F122" s="327"/>
      <c r="G122" s="196"/>
      <c r="H122" s="328"/>
      <c r="I122" s="322"/>
      <c r="J122" s="322"/>
    </row>
    <row r="123" ht="15.5" spans="1:10">
      <c r="A123" s="321"/>
      <c r="B123" s="196"/>
      <c r="C123" s="322"/>
      <c r="D123" s="332"/>
      <c r="E123" s="194"/>
      <c r="F123" s="327"/>
      <c r="G123" s="196"/>
      <c r="H123" s="328"/>
      <c r="I123" s="322"/>
      <c r="J123" s="322"/>
    </row>
    <row r="124" ht="15.5" spans="1:10">
      <c r="A124" s="321"/>
      <c r="B124" s="196"/>
      <c r="C124" s="322"/>
      <c r="D124" s="332"/>
      <c r="E124" s="194"/>
      <c r="F124" s="327"/>
      <c r="G124" s="196"/>
      <c r="H124" s="328"/>
      <c r="I124" s="322"/>
      <c r="J124" s="322"/>
    </row>
    <row r="125" ht="15.5" spans="1:10">
      <c r="A125" s="321"/>
      <c r="B125" s="196"/>
      <c r="C125" s="322"/>
      <c r="D125" s="346"/>
      <c r="E125" s="194"/>
      <c r="F125" s="327"/>
      <c r="G125" s="196"/>
      <c r="H125" s="328"/>
      <c r="I125" s="322"/>
      <c r="J125" s="322"/>
    </row>
    <row r="126" ht="15.5" spans="1:10">
      <c r="A126" s="321"/>
      <c r="B126" s="196"/>
      <c r="C126" s="322"/>
      <c r="D126" s="326"/>
      <c r="E126" s="194"/>
      <c r="F126" s="327"/>
      <c r="G126" s="196"/>
      <c r="H126" s="328"/>
      <c r="I126" s="322"/>
      <c r="J126" s="322"/>
    </row>
    <row r="127" ht="15.5" spans="1:10">
      <c r="A127" s="321"/>
      <c r="B127" s="196"/>
      <c r="C127" s="322"/>
      <c r="D127" s="346"/>
      <c r="E127" s="194"/>
      <c r="F127" s="327"/>
      <c r="G127" s="196"/>
      <c r="H127" s="328"/>
      <c r="I127" s="322"/>
      <c r="J127" s="322"/>
    </row>
    <row r="128" ht="15.5" spans="1:10">
      <c r="A128" s="321"/>
      <c r="B128" s="196"/>
      <c r="C128" s="322"/>
      <c r="D128" s="326"/>
      <c r="E128" s="194"/>
      <c r="F128" s="327"/>
      <c r="G128" s="196"/>
      <c r="H128" s="328"/>
      <c r="I128" s="322"/>
      <c r="J128" s="322"/>
    </row>
    <row r="129" ht="15.5" spans="1:10">
      <c r="A129" s="321"/>
      <c r="B129" s="196"/>
      <c r="C129" s="322"/>
      <c r="D129" s="326"/>
      <c r="E129" s="194"/>
      <c r="F129" s="327"/>
      <c r="G129" s="196"/>
      <c r="H129" s="328"/>
      <c r="I129" s="322"/>
      <c r="J129" s="322"/>
    </row>
    <row r="130" ht="15.5" spans="1:10">
      <c r="A130" s="321"/>
      <c r="B130" s="196"/>
      <c r="C130" s="322"/>
      <c r="D130" s="346"/>
      <c r="E130" s="194"/>
      <c r="F130" s="327"/>
      <c r="G130" s="196"/>
      <c r="H130" s="328"/>
      <c r="I130" s="322"/>
      <c r="J130" s="322"/>
    </row>
    <row r="131" ht="15.5" spans="1:10">
      <c r="A131" s="321"/>
      <c r="B131" s="196"/>
      <c r="C131" s="322"/>
      <c r="D131" s="326"/>
      <c r="E131" s="194"/>
      <c r="F131" s="327"/>
      <c r="G131" s="196"/>
      <c r="H131" s="328"/>
      <c r="I131" s="322"/>
      <c r="J131" s="322"/>
    </row>
    <row r="132" ht="15.5" spans="1:10">
      <c r="A132" s="321"/>
      <c r="B132" s="196"/>
      <c r="C132" s="322"/>
      <c r="D132" s="326"/>
      <c r="E132" s="194"/>
      <c r="F132" s="327"/>
      <c r="G132" s="196"/>
      <c r="H132" s="328"/>
      <c r="I132" s="322"/>
      <c r="J132" s="322"/>
    </row>
    <row r="133" ht="15.5" spans="1:10">
      <c r="A133" s="321"/>
      <c r="B133" s="196"/>
      <c r="C133" s="322"/>
      <c r="D133" s="326"/>
      <c r="E133" s="194"/>
      <c r="F133" s="327"/>
      <c r="G133" s="196"/>
      <c r="H133" s="328"/>
      <c r="I133" s="322"/>
      <c r="J133" s="322"/>
    </row>
    <row r="134" ht="15.5" spans="1:10">
      <c r="A134" s="321"/>
      <c r="B134" s="196"/>
      <c r="C134" s="322"/>
      <c r="D134" s="326"/>
      <c r="E134" s="194"/>
      <c r="F134" s="327"/>
      <c r="G134" s="196"/>
      <c r="H134" s="328"/>
      <c r="I134" s="322"/>
      <c r="J134" s="322"/>
    </row>
    <row r="135" ht="15.5" spans="1:10">
      <c r="A135" s="321"/>
      <c r="B135" s="196"/>
      <c r="C135" s="322"/>
      <c r="D135" s="326"/>
      <c r="E135" s="194"/>
      <c r="F135" s="327"/>
      <c r="G135" s="196"/>
      <c r="H135" s="328"/>
      <c r="I135" s="322"/>
      <c r="J135" s="322"/>
    </row>
    <row r="136" ht="15.5" spans="1:10">
      <c r="A136" s="321"/>
      <c r="B136" s="196"/>
      <c r="C136" s="322"/>
      <c r="D136" s="326"/>
      <c r="E136" s="194"/>
      <c r="F136" s="327"/>
      <c r="G136" s="196"/>
      <c r="H136" s="328"/>
      <c r="I136" s="322"/>
      <c r="J136" s="322"/>
    </row>
    <row r="137" ht="15.5" spans="1:10">
      <c r="A137" s="347"/>
      <c r="C137" s="337"/>
      <c r="D137" s="36"/>
      <c r="E137" s="28"/>
      <c r="F137" s="348"/>
      <c r="H137" s="349"/>
      <c r="I137" s="337"/>
      <c r="J137" s="337"/>
    </row>
    <row r="138" ht="15.5" spans="1:10">
      <c r="A138" s="347"/>
      <c r="C138" s="337"/>
      <c r="D138" s="36"/>
      <c r="E138" s="28"/>
      <c r="F138" s="348"/>
      <c r="H138" s="349"/>
      <c r="I138" s="337"/>
      <c r="J138" s="337"/>
    </row>
    <row r="139" ht="15.5" spans="1:10">
      <c r="A139" s="347"/>
      <c r="C139" s="337"/>
      <c r="D139" s="36"/>
      <c r="E139" s="28"/>
      <c r="F139" s="348"/>
      <c r="H139" s="349"/>
      <c r="I139" s="337"/>
      <c r="J139" s="337"/>
    </row>
    <row r="140" ht="15.5" spans="1:10">
      <c r="A140" s="347"/>
      <c r="C140" s="337"/>
      <c r="D140" s="36"/>
      <c r="E140" s="28"/>
      <c r="F140" s="348"/>
      <c r="H140" s="349"/>
      <c r="I140" s="337"/>
      <c r="J140" s="337"/>
    </row>
    <row r="141" ht="15.5" spans="1:10">
      <c r="A141" s="347"/>
      <c r="C141" s="337"/>
      <c r="D141" s="36"/>
      <c r="E141" s="28"/>
      <c r="F141" s="348"/>
      <c r="H141" s="349"/>
      <c r="I141" s="337"/>
      <c r="J141" s="337"/>
    </row>
    <row r="142" ht="15.5" spans="1:10">
      <c r="A142" s="347"/>
      <c r="B142" s="350"/>
      <c r="C142" s="337"/>
      <c r="D142" s="36"/>
      <c r="E142" s="28"/>
      <c r="F142" s="348"/>
      <c r="H142" s="349"/>
      <c r="I142" s="337"/>
      <c r="J142" s="337"/>
    </row>
    <row r="143" ht="15.5" spans="1:10">
      <c r="A143" s="347"/>
      <c r="B143" s="350"/>
      <c r="C143" s="337"/>
      <c r="D143" s="36"/>
      <c r="E143" s="28"/>
      <c r="F143" s="348"/>
      <c r="H143" s="349"/>
      <c r="I143" s="337"/>
      <c r="J143" s="337"/>
    </row>
  </sheetData>
  <autoFilter xmlns:etc="http://www.wps.cn/officeDocument/2017/etCustomData" ref="A1:J113" etc:filterBottomFollowUsedRange="0"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M10"/>
  <sheetViews>
    <sheetView topLeftCell="B1" workbookViewId="0">
      <selection activeCell="G14" sqref="G14"/>
    </sheetView>
  </sheetViews>
  <sheetFormatPr defaultColWidth="11.4272727272727" defaultRowHeight="14.5"/>
  <cols>
    <col min="1" max="1" width="32.2818181818182" customWidth="1"/>
    <col min="2" max="2" width="22.2818181818182" customWidth="1"/>
    <col min="3" max="3" width="10" customWidth="1"/>
    <col min="4" max="4" width="16.5727272727273" customWidth="1"/>
    <col min="5" max="5" width="7.70909090909091" customWidth="1"/>
    <col min="6" max="6" width="13.7090909090909" customWidth="1"/>
    <col min="7" max="7" width="13.4272727272727" customWidth="1"/>
    <col min="8" max="8" width="7.42727272727273" customWidth="1"/>
    <col min="9" max="9" width="9.57272727272727" customWidth="1"/>
    <col min="10" max="10" width="12" customWidth="1"/>
    <col min="11" max="11" width="16.7090909090909" customWidth="1"/>
    <col min="12" max="12" width="12.2818181818182" customWidth="1"/>
    <col min="13" max="15" width="11.7090909090909" customWidth="1"/>
  </cols>
  <sheetData>
    <row r="3" spans="1:2">
      <c r="A3" t="s">
        <v>162</v>
      </c>
      <c r="B3" t="s">
        <v>163</v>
      </c>
    </row>
    <row r="4" spans="1:13">
      <c r="A4" t="s">
        <v>164</v>
      </c>
      <c r="B4" t="s">
        <v>165</v>
      </c>
      <c r="C4" t="s">
        <v>166</v>
      </c>
      <c r="D4" t="s">
        <v>167</v>
      </c>
      <c r="E4" t="s">
        <v>168</v>
      </c>
      <c r="F4" t="s">
        <v>169</v>
      </c>
      <c r="G4" t="s">
        <v>170</v>
      </c>
      <c r="H4" t="s">
        <v>171</v>
      </c>
      <c r="I4" t="s">
        <v>172</v>
      </c>
      <c r="J4" t="s">
        <v>173</v>
      </c>
      <c r="K4" t="s">
        <v>174</v>
      </c>
      <c r="L4" t="s">
        <v>175</v>
      </c>
      <c r="M4" t="s">
        <v>176</v>
      </c>
    </row>
    <row r="5" spans="1:13">
      <c r="A5" s="1" t="s">
        <v>79</v>
      </c>
      <c r="C5">
        <v>47000</v>
      </c>
      <c r="D5">
        <v>78700</v>
      </c>
      <c r="F5">
        <v>603300</v>
      </c>
      <c r="I5">
        <v>80000</v>
      </c>
      <c r="K5">
        <v>484000</v>
      </c>
      <c r="L5">
        <v>120000</v>
      </c>
      <c r="M5">
        <v>1413000</v>
      </c>
    </row>
    <row r="6" spans="1:13">
      <c r="A6" s="1" t="s">
        <v>19</v>
      </c>
      <c r="F6">
        <v>37000</v>
      </c>
      <c r="I6">
        <v>20000</v>
      </c>
      <c r="K6">
        <v>4000</v>
      </c>
      <c r="M6">
        <v>61000</v>
      </c>
    </row>
    <row r="7" spans="1:13">
      <c r="A7" s="1" t="s">
        <v>14</v>
      </c>
      <c r="F7">
        <v>16000</v>
      </c>
      <c r="I7">
        <v>30000</v>
      </c>
      <c r="M7">
        <v>46000</v>
      </c>
    </row>
    <row r="8" spans="1:13">
      <c r="A8" s="1" t="s">
        <v>21</v>
      </c>
      <c r="I8">
        <v>20000</v>
      </c>
      <c r="M8">
        <v>20000</v>
      </c>
    </row>
    <row r="9" spans="1:13">
      <c r="A9" s="1" t="s">
        <v>10</v>
      </c>
      <c r="B9">
        <v>4950</v>
      </c>
      <c r="E9">
        <v>25000</v>
      </c>
      <c r="F9">
        <v>59500</v>
      </c>
      <c r="G9">
        <v>520000</v>
      </c>
      <c r="H9">
        <v>30000</v>
      </c>
      <c r="I9">
        <v>40000</v>
      </c>
      <c r="J9">
        <v>5605</v>
      </c>
      <c r="M9">
        <v>685055</v>
      </c>
    </row>
    <row r="10" spans="1:13">
      <c r="A10" s="1" t="s">
        <v>176</v>
      </c>
      <c r="B10">
        <v>4950</v>
      </c>
      <c r="C10">
        <v>47000</v>
      </c>
      <c r="D10">
        <v>78700</v>
      </c>
      <c r="E10">
        <v>25000</v>
      </c>
      <c r="F10">
        <v>715800</v>
      </c>
      <c r="G10">
        <v>520000</v>
      </c>
      <c r="H10">
        <v>30000</v>
      </c>
      <c r="I10">
        <v>190000</v>
      </c>
      <c r="J10">
        <v>5605</v>
      </c>
      <c r="K10">
        <v>488000</v>
      </c>
      <c r="L10">
        <v>120000</v>
      </c>
      <c r="M10">
        <v>2225055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5"/>
  <sheetViews>
    <sheetView workbookViewId="0">
      <selection activeCell="G11" sqref="G11"/>
    </sheetView>
  </sheetViews>
  <sheetFormatPr defaultColWidth="11.4272727272727" defaultRowHeight="14.5" outlineLevelCol="2"/>
  <cols>
    <col min="1" max="1" width="19.5727272727273" customWidth="1"/>
    <col min="2" max="2" width="32.2818181818182" customWidth="1"/>
    <col min="3" max="3" width="18.4272727272727" customWidth="1"/>
  </cols>
  <sheetData>
    <row r="3" spans="1:3">
      <c r="A3" t="s">
        <v>164</v>
      </c>
      <c r="B3" t="s">
        <v>162</v>
      </c>
      <c r="C3" t="s">
        <v>177</v>
      </c>
    </row>
    <row r="4" spans="1:3">
      <c r="A4" s="1" t="s">
        <v>22</v>
      </c>
      <c r="B4">
        <v>92000</v>
      </c>
      <c r="C4">
        <v>166.592782761636</v>
      </c>
    </row>
    <row r="5" spans="1:3">
      <c r="A5" s="1" t="s">
        <v>9</v>
      </c>
      <c r="B5">
        <v>63105</v>
      </c>
      <c r="C5">
        <v>113.985635676261</v>
      </c>
    </row>
    <row r="6" spans="1:3">
      <c r="A6" s="1" t="s">
        <v>11</v>
      </c>
      <c r="B6">
        <v>378500</v>
      </c>
      <c r="C6">
        <v>685.0389352022</v>
      </c>
    </row>
    <row r="7" spans="1:3">
      <c r="A7" s="1" t="s">
        <v>17</v>
      </c>
      <c r="B7">
        <v>235100</v>
      </c>
      <c r="C7">
        <v>425.395910503824</v>
      </c>
    </row>
    <row r="8" spans="1:3">
      <c r="A8" s="1" t="s">
        <v>16</v>
      </c>
      <c r="B8">
        <v>407400</v>
      </c>
      <c r="C8">
        <v>737.134579459569</v>
      </c>
    </row>
    <row r="9" spans="1:3">
      <c r="A9" s="1" t="s">
        <v>15</v>
      </c>
      <c r="B9">
        <v>357000</v>
      </c>
      <c r="C9">
        <v>645.469183361051</v>
      </c>
    </row>
    <row r="10" spans="1:3">
      <c r="A10" s="1" t="s">
        <v>13</v>
      </c>
      <c r="B10">
        <v>46000</v>
      </c>
      <c r="C10">
        <v>83.1906331072163</v>
      </c>
    </row>
    <row r="11" spans="1:3">
      <c r="A11" s="1" t="s">
        <v>20</v>
      </c>
      <c r="B11">
        <v>80000</v>
      </c>
      <c r="C11">
        <v>144.301288870205</v>
      </c>
    </row>
    <row r="12" spans="1:3">
      <c r="A12" s="1" t="s">
        <v>18</v>
      </c>
      <c r="B12">
        <v>61000</v>
      </c>
      <c r="C12">
        <v>110.085549630155</v>
      </c>
    </row>
    <row r="13" spans="1:3">
      <c r="A13" s="1" t="s">
        <v>27</v>
      </c>
      <c r="B13">
        <v>504950</v>
      </c>
      <c r="C13">
        <v>909.328291013866</v>
      </c>
    </row>
    <row r="14" spans="1:1">
      <c r="A14" s="1" t="s">
        <v>178</v>
      </c>
    </row>
    <row r="15" spans="1:3">
      <c r="A15" s="1" t="s">
        <v>176</v>
      </c>
      <c r="B15">
        <v>2225055</v>
      </c>
      <c r="C15">
        <v>4020.52278958598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75"/>
  <sheetViews>
    <sheetView zoomScale="110" zoomScaleNormal="110" topLeftCell="D1" workbookViewId="0">
      <selection activeCell="A2" sqref="A2:L406"/>
    </sheetView>
  </sheetViews>
  <sheetFormatPr defaultColWidth="10.8545454545455" defaultRowHeight="14.5"/>
  <cols>
    <col min="1" max="1" width="12.1363636363636" style="2" customWidth="1"/>
    <col min="2" max="2" width="46.7090909090909" customWidth="1"/>
    <col min="3" max="3" width="19.7090909090909" customWidth="1"/>
    <col min="4" max="4" width="15.8545454545455" style="2" customWidth="1"/>
    <col min="5" max="5" width="15.8545454545455" style="3" customWidth="1"/>
    <col min="6" max="6" width="12.2818181818182" customWidth="1"/>
    <col min="7" max="7" width="13" customWidth="1"/>
    <col min="8" max="8" width="14.1363636363636" style="2" customWidth="1"/>
    <col min="10" max="10" width="12.7090909090909" customWidth="1"/>
    <col min="11" max="11" width="15.8545454545455" customWidth="1"/>
    <col min="12" max="12" width="13.4272727272727" customWidth="1"/>
  </cols>
  <sheetData>
    <row r="1" ht="29.1" customHeight="1" spans="1:12">
      <c r="A1" s="7" t="s">
        <v>63</v>
      </c>
      <c r="B1" s="6" t="s">
        <v>179</v>
      </c>
      <c r="C1" s="6" t="s">
        <v>180</v>
      </c>
      <c r="D1" s="7" t="s">
        <v>65</v>
      </c>
      <c r="E1" s="8" t="s">
        <v>181</v>
      </c>
      <c r="F1" s="6" t="s">
        <v>182</v>
      </c>
      <c r="G1" s="6" t="s">
        <v>183</v>
      </c>
      <c r="H1" s="7" t="s">
        <v>0</v>
      </c>
      <c r="I1" s="315" t="s">
        <v>67</v>
      </c>
      <c r="J1" s="6" t="s">
        <v>184</v>
      </c>
      <c r="K1" s="315" t="s">
        <v>185</v>
      </c>
      <c r="L1" s="6" t="s">
        <v>186</v>
      </c>
    </row>
    <row r="2" ht="19.5" customHeight="1" spans="1:12">
      <c r="A2" s="26">
        <v>46056</v>
      </c>
      <c r="B2" t="s">
        <v>187</v>
      </c>
      <c r="C2" s="16" t="s">
        <v>169</v>
      </c>
      <c r="D2" s="17" t="s">
        <v>10</v>
      </c>
      <c r="E2" s="16">
        <v>1000</v>
      </c>
      <c r="F2">
        <f t="shared" ref="F2:F65" si="0">+E2/G2</f>
        <v>1.81257930034439</v>
      </c>
      <c r="G2">
        <v>551.7</v>
      </c>
      <c r="H2" s="13" t="s">
        <v>9</v>
      </c>
      <c r="I2" t="s">
        <v>84</v>
      </c>
      <c r="J2" t="s">
        <v>188</v>
      </c>
      <c r="K2" s="24" t="s">
        <v>189</v>
      </c>
      <c r="L2" t="s">
        <v>190</v>
      </c>
    </row>
    <row r="3" ht="18" customHeight="1" spans="1:12">
      <c r="A3" s="26">
        <v>46056</v>
      </c>
      <c r="B3" t="s">
        <v>191</v>
      </c>
      <c r="C3" s="16" t="s">
        <v>169</v>
      </c>
      <c r="D3" s="27" t="s">
        <v>10</v>
      </c>
      <c r="E3">
        <v>1500</v>
      </c>
      <c r="F3">
        <f t="shared" si="0"/>
        <v>2.71886895051658</v>
      </c>
      <c r="G3">
        <v>551.7</v>
      </c>
      <c r="H3" s="13" t="s">
        <v>9</v>
      </c>
      <c r="I3" t="s">
        <v>84</v>
      </c>
      <c r="J3" t="s">
        <v>188</v>
      </c>
      <c r="K3" s="24" t="s">
        <v>189</v>
      </c>
      <c r="L3" t="s">
        <v>190</v>
      </c>
    </row>
    <row r="4" spans="1:12">
      <c r="A4" s="26">
        <v>46056</v>
      </c>
      <c r="B4" t="s">
        <v>192</v>
      </c>
      <c r="C4" s="16" t="s">
        <v>169</v>
      </c>
      <c r="D4" s="27" t="s">
        <v>10</v>
      </c>
      <c r="E4" s="28">
        <v>2000</v>
      </c>
      <c r="F4">
        <f t="shared" si="0"/>
        <v>3.62515860068878</v>
      </c>
      <c r="G4">
        <v>551.7</v>
      </c>
      <c r="H4" s="13" t="s">
        <v>9</v>
      </c>
      <c r="I4" t="s">
        <v>95</v>
      </c>
      <c r="J4" t="s">
        <v>188</v>
      </c>
      <c r="K4" s="24" t="s">
        <v>189</v>
      </c>
      <c r="L4" t="s">
        <v>190</v>
      </c>
    </row>
    <row r="5" spans="1:12">
      <c r="A5" s="26">
        <v>46056</v>
      </c>
      <c r="B5" t="s">
        <v>191</v>
      </c>
      <c r="C5" s="16" t="s">
        <v>169</v>
      </c>
      <c r="D5" s="27" t="s">
        <v>10</v>
      </c>
      <c r="E5">
        <v>2000</v>
      </c>
      <c r="F5">
        <f t="shared" si="0"/>
        <v>3.62515860068878</v>
      </c>
      <c r="G5">
        <v>551.7</v>
      </c>
      <c r="H5" s="13" t="s">
        <v>9</v>
      </c>
      <c r="I5" t="s">
        <v>95</v>
      </c>
      <c r="J5" t="s">
        <v>188</v>
      </c>
      <c r="K5" s="24" t="s">
        <v>189</v>
      </c>
      <c r="L5" t="s">
        <v>190</v>
      </c>
    </row>
    <row r="6" spans="1:12">
      <c r="A6" s="26">
        <v>46056</v>
      </c>
      <c r="B6" t="s">
        <v>193</v>
      </c>
      <c r="C6" t="s">
        <v>172</v>
      </c>
      <c r="D6" s="27" t="s">
        <v>10</v>
      </c>
      <c r="E6">
        <v>5000</v>
      </c>
      <c r="F6">
        <f t="shared" si="0"/>
        <v>9.06289650172195</v>
      </c>
      <c r="G6">
        <v>551.7</v>
      </c>
      <c r="H6" s="13" t="s">
        <v>9</v>
      </c>
      <c r="I6" t="s">
        <v>71</v>
      </c>
      <c r="J6" t="s">
        <v>188</v>
      </c>
      <c r="K6" s="24" t="s">
        <v>189</v>
      </c>
      <c r="L6" t="s">
        <v>190</v>
      </c>
    </row>
    <row r="7" spans="1:12">
      <c r="A7" s="29">
        <v>46056</v>
      </c>
      <c r="B7" s="30" t="s">
        <v>193</v>
      </c>
      <c r="C7" s="30" t="s">
        <v>172</v>
      </c>
      <c r="D7" s="31" t="s">
        <v>14</v>
      </c>
      <c r="E7" s="30">
        <v>5000</v>
      </c>
      <c r="F7">
        <f t="shared" si="0"/>
        <v>9.06289650172195</v>
      </c>
      <c r="G7">
        <v>551.7</v>
      </c>
      <c r="H7" s="2" t="s">
        <v>13</v>
      </c>
      <c r="I7" s="30" t="s">
        <v>71</v>
      </c>
      <c r="J7" t="s">
        <v>188</v>
      </c>
      <c r="K7" s="24" t="s">
        <v>189</v>
      </c>
      <c r="L7" t="s">
        <v>190</v>
      </c>
    </row>
    <row r="8" spans="1:12">
      <c r="A8" s="29">
        <v>46056</v>
      </c>
      <c r="B8" s="30" t="s">
        <v>193</v>
      </c>
      <c r="C8" s="30" t="s">
        <v>172</v>
      </c>
      <c r="D8" s="32" t="s">
        <v>79</v>
      </c>
      <c r="E8" s="33">
        <v>5000</v>
      </c>
      <c r="F8">
        <f t="shared" si="0"/>
        <v>9.06289650172195</v>
      </c>
      <c r="G8">
        <v>551.7</v>
      </c>
      <c r="H8" s="17" t="s">
        <v>11</v>
      </c>
      <c r="I8" s="30" t="s">
        <v>71</v>
      </c>
      <c r="J8" t="s">
        <v>188</v>
      </c>
      <c r="K8" s="24" t="s">
        <v>189</v>
      </c>
      <c r="L8" t="s">
        <v>190</v>
      </c>
    </row>
    <row r="9" spans="1:12">
      <c r="A9" s="29">
        <v>46056</v>
      </c>
      <c r="B9" s="30" t="s">
        <v>193</v>
      </c>
      <c r="C9" s="30" t="s">
        <v>172</v>
      </c>
      <c r="D9" s="31" t="s">
        <v>19</v>
      </c>
      <c r="E9" s="30">
        <v>5000</v>
      </c>
      <c r="F9">
        <f t="shared" si="0"/>
        <v>9.06289650172195</v>
      </c>
      <c r="G9">
        <v>551.7</v>
      </c>
      <c r="H9" s="2" t="s">
        <v>18</v>
      </c>
      <c r="I9" s="30" t="s">
        <v>71</v>
      </c>
      <c r="J9" t="s">
        <v>188</v>
      </c>
      <c r="K9" s="24" t="s">
        <v>189</v>
      </c>
      <c r="L9" t="s">
        <v>190</v>
      </c>
    </row>
    <row r="10" spans="1:12">
      <c r="A10" s="34">
        <v>46056</v>
      </c>
      <c r="B10" s="19" t="s">
        <v>194</v>
      </c>
      <c r="C10" s="16" t="s">
        <v>169</v>
      </c>
      <c r="D10" s="27" t="s">
        <v>10</v>
      </c>
      <c r="E10">
        <v>1000</v>
      </c>
      <c r="F10">
        <f t="shared" si="0"/>
        <v>1.81257930034439</v>
      </c>
      <c r="G10">
        <v>551.7</v>
      </c>
      <c r="H10" s="2" t="s">
        <v>22</v>
      </c>
      <c r="I10" t="s">
        <v>83</v>
      </c>
      <c r="J10" t="s">
        <v>188</v>
      </c>
      <c r="K10" s="24" t="s">
        <v>189</v>
      </c>
      <c r="L10" t="s">
        <v>190</v>
      </c>
    </row>
    <row r="11" spans="1:12">
      <c r="A11" s="34">
        <v>46056</v>
      </c>
      <c r="B11" s="19" t="s">
        <v>195</v>
      </c>
      <c r="C11" s="16" t="s">
        <v>169</v>
      </c>
      <c r="D11" s="27" t="s">
        <v>10</v>
      </c>
      <c r="E11">
        <v>1000</v>
      </c>
      <c r="F11">
        <f t="shared" si="0"/>
        <v>1.81257930034439</v>
      </c>
      <c r="G11">
        <v>551.7</v>
      </c>
      <c r="H11" s="2" t="s">
        <v>22</v>
      </c>
      <c r="I11" t="s">
        <v>83</v>
      </c>
      <c r="J11" t="s">
        <v>188</v>
      </c>
      <c r="K11" s="24" t="s">
        <v>189</v>
      </c>
      <c r="L11" t="s">
        <v>190</v>
      </c>
    </row>
    <row r="12" spans="1:12">
      <c r="A12" s="34">
        <v>46056</v>
      </c>
      <c r="B12" s="19" t="s">
        <v>196</v>
      </c>
      <c r="C12" t="s">
        <v>170</v>
      </c>
      <c r="D12" s="27" t="s">
        <v>10</v>
      </c>
      <c r="E12">
        <v>10000</v>
      </c>
      <c r="F12">
        <f t="shared" si="0"/>
        <v>18.1257930034439</v>
      </c>
      <c r="G12">
        <v>551.7</v>
      </c>
      <c r="H12" s="2" t="s">
        <v>22</v>
      </c>
      <c r="I12" t="s">
        <v>87</v>
      </c>
      <c r="J12" t="s">
        <v>188</v>
      </c>
      <c r="K12" s="24" t="s">
        <v>189</v>
      </c>
      <c r="L12" t="s">
        <v>190</v>
      </c>
    </row>
    <row r="13" spans="1:12">
      <c r="A13" s="29">
        <v>46056</v>
      </c>
      <c r="B13" s="30" t="s">
        <v>193</v>
      </c>
      <c r="C13" s="30" t="s">
        <v>172</v>
      </c>
      <c r="D13" s="31" t="s">
        <v>10</v>
      </c>
      <c r="E13" s="35">
        <v>5000</v>
      </c>
      <c r="F13">
        <f t="shared" si="0"/>
        <v>9.06289650172195</v>
      </c>
      <c r="G13">
        <v>551.7</v>
      </c>
      <c r="H13" s="2" t="s">
        <v>22</v>
      </c>
      <c r="I13" s="30" t="s">
        <v>71</v>
      </c>
      <c r="J13" t="s">
        <v>188</v>
      </c>
      <c r="K13" s="24" t="s">
        <v>189</v>
      </c>
      <c r="L13" t="s">
        <v>190</v>
      </c>
    </row>
    <row r="14" spans="1:12">
      <c r="A14" s="29">
        <v>46056</v>
      </c>
      <c r="B14" s="30" t="s">
        <v>193</v>
      </c>
      <c r="C14" s="30" t="s">
        <v>172</v>
      </c>
      <c r="D14" s="31" t="s">
        <v>79</v>
      </c>
      <c r="E14" s="30">
        <v>5000</v>
      </c>
      <c r="F14">
        <f t="shared" si="0"/>
        <v>9.06289650172195</v>
      </c>
      <c r="G14">
        <v>551.7</v>
      </c>
      <c r="H14" s="2" t="s">
        <v>17</v>
      </c>
      <c r="I14" s="30" t="s">
        <v>71</v>
      </c>
      <c r="J14" t="s">
        <v>188</v>
      </c>
      <c r="K14" s="24" t="s">
        <v>189</v>
      </c>
      <c r="L14" t="s">
        <v>190</v>
      </c>
    </row>
    <row r="15" spans="1:12">
      <c r="A15" s="29">
        <v>46056</v>
      </c>
      <c r="B15" s="30" t="s">
        <v>193</v>
      </c>
      <c r="C15" s="30" t="s">
        <v>172</v>
      </c>
      <c r="D15" s="31" t="s">
        <v>79</v>
      </c>
      <c r="E15" s="30">
        <v>5000</v>
      </c>
      <c r="F15">
        <f t="shared" si="0"/>
        <v>9.06289650172195</v>
      </c>
      <c r="G15">
        <v>551.7</v>
      </c>
      <c r="H15" s="17" t="s">
        <v>16</v>
      </c>
      <c r="I15" s="30" t="s">
        <v>71</v>
      </c>
      <c r="J15" t="s">
        <v>188</v>
      </c>
      <c r="K15" s="24" t="s">
        <v>189</v>
      </c>
      <c r="L15" t="s">
        <v>190</v>
      </c>
    </row>
    <row r="16" spans="1:12">
      <c r="A16" s="29">
        <v>46056</v>
      </c>
      <c r="B16" s="30" t="s">
        <v>193</v>
      </c>
      <c r="C16" s="30" t="s">
        <v>172</v>
      </c>
      <c r="D16" s="31" t="s">
        <v>79</v>
      </c>
      <c r="E16" s="30">
        <v>5000</v>
      </c>
      <c r="F16">
        <f t="shared" si="0"/>
        <v>9.06289650172195</v>
      </c>
      <c r="G16">
        <v>551.7</v>
      </c>
      <c r="H16" s="36" t="s">
        <v>15</v>
      </c>
      <c r="I16" s="30" t="s">
        <v>71</v>
      </c>
      <c r="J16" t="s">
        <v>188</v>
      </c>
      <c r="K16" s="24" t="s">
        <v>189</v>
      </c>
      <c r="L16" t="s">
        <v>190</v>
      </c>
    </row>
    <row r="17" spans="1:12">
      <c r="A17" s="37">
        <v>46056</v>
      </c>
      <c r="B17" s="38" t="s">
        <v>193</v>
      </c>
      <c r="C17" s="38" t="s">
        <v>172</v>
      </c>
      <c r="D17" s="39" t="s">
        <v>21</v>
      </c>
      <c r="E17" s="38">
        <v>5000</v>
      </c>
      <c r="F17">
        <f t="shared" si="0"/>
        <v>9.06289650172195</v>
      </c>
      <c r="G17">
        <v>551.7</v>
      </c>
      <c r="H17" s="2" t="s">
        <v>20</v>
      </c>
      <c r="I17" s="38" t="s">
        <v>71</v>
      </c>
      <c r="J17" t="s">
        <v>188</v>
      </c>
      <c r="K17" s="24" t="s">
        <v>189</v>
      </c>
      <c r="L17" t="s">
        <v>190</v>
      </c>
    </row>
    <row r="18" spans="1:12">
      <c r="A18" s="26">
        <v>46057</v>
      </c>
      <c r="B18" s="19" t="s">
        <v>197</v>
      </c>
      <c r="C18" t="s">
        <v>171</v>
      </c>
      <c r="D18" s="27" t="s">
        <v>10</v>
      </c>
      <c r="E18">
        <v>5000</v>
      </c>
      <c r="F18">
        <f t="shared" si="0"/>
        <v>9.06289650172195</v>
      </c>
      <c r="G18">
        <v>551.7</v>
      </c>
      <c r="H18" s="2" t="s">
        <v>22</v>
      </c>
      <c r="I18" t="s">
        <v>88</v>
      </c>
      <c r="J18" t="s">
        <v>188</v>
      </c>
      <c r="K18" s="24" t="s">
        <v>189</v>
      </c>
      <c r="L18" t="s">
        <v>190</v>
      </c>
    </row>
    <row r="19" spans="1:12">
      <c r="A19" s="40">
        <v>46057</v>
      </c>
      <c r="B19" s="16" t="s">
        <v>198</v>
      </c>
      <c r="C19" s="16" t="s">
        <v>169</v>
      </c>
      <c r="D19" s="31" t="s">
        <v>79</v>
      </c>
      <c r="E19" s="41">
        <v>5000</v>
      </c>
      <c r="F19">
        <f t="shared" si="0"/>
        <v>9.06289650172195</v>
      </c>
      <c r="G19">
        <v>551.7</v>
      </c>
      <c r="H19" s="17" t="s">
        <v>16</v>
      </c>
      <c r="I19" s="16" t="s">
        <v>92</v>
      </c>
      <c r="J19" t="s">
        <v>188</v>
      </c>
      <c r="K19" s="24" t="s">
        <v>189</v>
      </c>
      <c r="L19" t="s">
        <v>190</v>
      </c>
    </row>
    <row r="20" spans="1:12">
      <c r="A20" s="40">
        <v>46057</v>
      </c>
      <c r="B20" s="16" t="s">
        <v>199</v>
      </c>
      <c r="C20" s="16" t="s">
        <v>174</v>
      </c>
      <c r="D20" s="31" t="s">
        <v>79</v>
      </c>
      <c r="E20" s="41">
        <v>5000</v>
      </c>
      <c r="F20">
        <f t="shared" si="0"/>
        <v>9.06289650172195</v>
      </c>
      <c r="G20">
        <v>551.7</v>
      </c>
      <c r="H20" s="17" t="s">
        <v>16</v>
      </c>
      <c r="I20" s="16" t="s">
        <v>92</v>
      </c>
      <c r="J20" t="s">
        <v>188</v>
      </c>
      <c r="K20" s="24" t="s">
        <v>189</v>
      </c>
      <c r="L20" t="s">
        <v>190</v>
      </c>
    </row>
    <row r="21" spans="1:12">
      <c r="A21" s="42">
        <v>46057</v>
      </c>
      <c r="B21" s="16" t="s">
        <v>200</v>
      </c>
      <c r="C21" s="16" t="s">
        <v>169</v>
      </c>
      <c r="D21" s="31" t="s">
        <v>79</v>
      </c>
      <c r="E21" s="41">
        <v>1500</v>
      </c>
      <c r="F21">
        <f t="shared" si="0"/>
        <v>2.71886895051658</v>
      </c>
      <c r="G21">
        <v>551.7</v>
      </c>
      <c r="H21" s="17" t="s">
        <v>16</v>
      </c>
      <c r="I21" s="16" t="s">
        <v>92</v>
      </c>
      <c r="J21" t="s">
        <v>188</v>
      </c>
      <c r="K21" s="24" t="s">
        <v>189</v>
      </c>
      <c r="L21" t="s">
        <v>190</v>
      </c>
    </row>
    <row r="22" spans="1:12">
      <c r="A22" s="40">
        <v>46057</v>
      </c>
      <c r="B22" s="16" t="s">
        <v>201</v>
      </c>
      <c r="C22" s="16" t="s">
        <v>169</v>
      </c>
      <c r="D22" s="31" t="s">
        <v>79</v>
      </c>
      <c r="E22" s="41">
        <v>500</v>
      </c>
      <c r="F22">
        <f t="shared" si="0"/>
        <v>0.906289650172195</v>
      </c>
      <c r="G22">
        <v>551.7</v>
      </c>
      <c r="H22" s="17" t="s">
        <v>16</v>
      </c>
      <c r="I22" s="16" t="s">
        <v>92</v>
      </c>
      <c r="J22" t="s">
        <v>188</v>
      </c>
      <c r="K22" s="24" t="s">
        <v>189</v>
      </c>
      <c r="L22" t="s">
        <v>190</v>
      </c>
    </row>
    <row r="23" spans="1:12">
      <c r="A23" s="40">
        <v>46057</v>
      </c>
      <c r="B23" s="16" t="s">
        <v>202</v>
      </c>
      <c r="C23" s="16" t="s">
        <v>169</v>
      </c>
      <c r="D23" s="31" t="s">
        <v>79</v>
      </c>
      <c r="E23" s="41">
        <v>500</v>
      </c>
      <c r="F23">
        <f t="shared" si="0"/>
        <v>0.906289650172195</v>
      </c>
      <c r="G23">
        <v>551.7</v>
      </c>
      <c r="H23" s="17" t="s">
        <v>16</v>
      </c>
      <c r="I23" s="16" t="s">
        <v>92</v>
      </c>
      <c r="J23" t="s">
        <v>188</v>
      </c>
      <c r="K23" s="24" t="s">
        <v>189</v>
      </c>
      <c r="L23" t="s">
        <v>190</v>
      </c>
    </row>
    <row r="24" spans="1:12">
      <c r="A24" s="42">
        <v>46057</v>
      </c>
      <c r="B24" s="16" t="s">
        <v>203</v>
      </c>
      <c r="C24" s="16" t="s">
        <v>169</v>
      </c>
      <c r="D24" s="31" t="s">
        <v>79</v>
      </c>
      <c r="E24" s="41">
        <v>500</v>
      </c>
      <c r="F24">
        <f t="shared" si="0"/>
        <v>0.906289650172195</v>
      </c>
      <c r="G24">
        <v>551.7</v>
      </c>
      <c r="H24" s="17" t="s">
        <v>16</v>
      </c>
      <c r="I24" s="16" t="s">
        <v>92</v>
      </c>
      <c r="J24" t="s">
        <v>188</v>
      </c>
      <c r="K24" s="24" t="s">
        <v>189</v>
      </c>
      <c r="L24" t="s">
        <v>190</v>
      </c>
    </row>
    <row r="25" spans="1:12">
      <c r="A25" s="40">
        <v>46057</v>
      </c>
      <c r="B25" s="16" t="s">
        <v>204</v>
      </c>
      <c r="C25" s="16" t="s">
        <v>169</v>
      </c>
      <c r="D25" s="31" t="s">
        <v>79</v>
      </c>
      <c r="E25" s="41">
        <v>500</v>
      </c>
      <c r="F25">
        <f t="shared" si="0"/>
        <v>0.906289650172195</v>
      </c>
      <c r="G25">
        <v>551.7</v>
      </c>
      <c r="H25" s="17" t="s">
        <v>16</v>
      </c>
      <c r="I25" s="16" t="s">
        <v>92</v>
      </c>
      <c r="J25" t="s">
        <v>188</v>
      </c>
      <c r="K25" s="24" t="s">
        <v>189</v>
      </c>
      <c r="L25" t="s">
        <v>190</v>
      </c>
    </row>
    <row r="26" spans="1:12">
      <c r="A26" s="40">
        <v>46057</v>
      </c>
      <c r="B26" s="16" t="s">
        <v>205</v>
      </c>
      <c r="C26" s="16" t="s">
        <v>169</v>
      </c>
      <c r="D26" s="31" t="s">
        <v>79</v>
      </c>
      <c r="E26" s="41">
        <v>3000</v>
      </c>
      <c r="F26">
        <f t="shared" si="0"/>
        <v>5.43773790103317</v>
      </c>
      <c r="G26">
        <v>551.7</v>
      </c>
      <c r="H26" s="17" t="s">
        <v>16</v>
      </c>
      <c r="I26" s="16" t="s">
        <v>92</v>
      </c>
      <c r="J26" t="s">
        <v>188</v>
      </c>
      <c r="K26" s="24" t="s">
        <v>189</v>
      </c>
      <c r="L26" t="s">
        <v>190</v>
      </c>
    </row>
    <row r="27" spans="1:12">
      <c r="A27" s="42">
        <v>46057</v>
      </c>
      <c r="B27" s="16" t="s">
        <v>206</v>
      </c>
      <c r="C27" s="16" t="s">
        <v>169</v>
      </c>
      <c r="D27" s="31" t="s">
        <v>79</v>
      </c>
      <c r="E27" s="41">
        <v>300</v>
      </c>
      <c r="F27">
        <f t="shared" si="0"/>
        <v>0.543773790103317</v>
      </c>
      <c r="G27">
        <v>551.7</v>
      </c>
      <c r="H27" s="17" t="s">
        <v>16</v>
      </c>
      <c r="I27" s="16" t="s">
        <v>92</v>
      </c>
      <c r="J27" t="s">
        <v>188</v>
      </c>
      <c r="K27" s="24" t="s">
        <v>189</v>
      </c>
      <c r="L27" t="s">
        <v>190</v>
      </c>
    </row>
    <row r="28" spans="1:12">
      <c r="A28" s="40">
        <v>46057</v>
      </c>
      <c r="B28" s="16" t="s">
        <v>207</v>
      </c>
      <c r="C28" s="16" t="s">
        <v>169</v>
      </c>
      <c r="D28" s="31" t="s">
        <v>79</v>
      </c>
      <c r="E28" s="41">
        <v>300</v>
      </c>
      <c r="F28">
        <f t="shared" si="0"/>
        <v>0.543773790103317</v>
      </c>
      <c r="G28">
        <v>551.7</v>
      </c>
      <c r="H28" s="17" t="s">
        <v>16</v>
      </c>
      <c r="I28" s="16" t="s">
        <v>92</v>
      </c>
      <c r="J28" t="s">
        <v>188</v>
      </c>
      <c r="K28" s="24" t="s">
        <v>189</v>
      </c>
      <c r="L28" t="s">
        <v>190</v>
      </c>
    </row>
    <row r="29" spans="1:12">
      <c r="A29" s="40">
        <v>46057</v>
      </c>
      <c r="B29" s="16" t="s">
        <v>208</v>
      </c>
      <c r="C29" s="16" t="s">
        <v>169</v>
      </c>
      <c r="D29" s="31" t="s">
        <v>79</v>
      </c>
      <c r="E29" s="41">
        <v>3000</v>
      </c>
      <c r="F29">
        <f t="shared" si="0"/>
        <v>5.43773790103317</v>
      </c>
      <c r="G29">
        <v>551.7</v>
      </c>
      <c r="H29" s="17" t="s">
        <v>16</v>
      </c>
      <c r="I29" s="16" t="s">
        <v>92</v>
      </c>
      <c r="J29" t="s">
        <v>188</v>
      </c>
      <c r="K29" s="24" t="s">
        <v>189</v>
      </c>
      <c r="L29" t="s">
        <v>190</v>
      </c>
    </row>
    <row r="30" spans="1:12">
      <c r="A30" s="42">
        <v>46057</v>
      </c>
      <c r="B30" s="16" t="s">
        <v>209</v>
      </c>
      <c r="C30" s="16" t="s">
        <v>169</v>
      </c>
      <c r="D30" s="31" t="s">
        <v>79</v>
      </c>
      <c r="E30" s="41">
        <v>500</v>
      </c>
      <c r="F30">
        <f t="shared" si="0"/>
        <v>0.906289650172195</v>
      </c>
      <c r="G30">
        <v>551.7</v>
      </c>
      <c r="H30" s="17" t="s">
        <v>16</v>
      </c>
      <c r="I30" s="16" t="s">
        <v>92</v>
      </c>
      <c r="J30" t="s">
        <v>188</v>
      </c>
      <c r="K30" s="24" t="s">
        <v>189</v>
      </c>
      <c r="L30" t="s">
        <v>190</v>
      </c>
    </row>
    <row r="31" spans="1:12">
      <c r="A31" s="40">
        <v>46057</v>
      </c>
      <c r="B31" s="16" t="s">
        <v>210</v>
      </c>
      <c r="C31" s="16" t="s">
        <v>169</v>
      </c>
      <c r="D31" s="31" t="s">
        <v>79</v>
      </c>
      <c r="E31" s="41">
        <v>1500</v>
      </c>
      <c r="F31">
        <f t="shared" si="0"/>
        <v>2.71886895051658</v>
      </c>
      <c r="G31">
        <v>551.7</v>
      </c>
      <c r="H31" s="17" t="s">
        <v>16</v>
      </c>
      <c r="I31" s="16" t="s">
        <v>92</v>
      </c>
      <c r="J31" t="s">
        <v>188</v>
      </c>
      <c r="K31" s="24" t="s">
        <v>189</v>
      </c>
      <c r="L31" t="s">
        <v>190</v>
      </c>
    </row>
    <row r="32" spans="1:12">
      <c r="A32" s="40">
        <v>46057</v>
      </c>
      <c r="B32" s="16" t="s">
        <v>211</v>
      </c>
      <c r="C32" s="16" t="s">
        <v>169</v>
      </c>
      <c r="D32" s="31" t="s">
        <v>79</v>
      </c>
      <c r="E32" s="41">
        <v>55000</v>
      </c>
      <c r="F32">
        <f t="shared" si="0"/>
        <v>99.6918615189415</v>
      </c>
      <c r="G32">
        <v>551.7</v>
      </c>
      <c r="H32" s="17" t="s">
        <v>16</v>
      </c>
      <c r="I32" s="16" t="s">
        <v>92</v>
      </c>
      <c r="J32" t="s">
        <v>188</v>
      </c>
      <c r="K32" s="24" t="s">
        <v>189</v>
      </c>
      <c r="L32" t="s">
        <v>190</v>
      </c>
    </row>
    <row r="33" spans="1:12">
      <c r="A33" s="40">
        <v>46057</v>
      </c>
      <c r="B33" s="16" t="s">
        <v>212</v>
      </c>
      <c r="C33" s="16" t="s">
        <v>175</v>
      </c>
      <c r="D33" s="31" t="s">
        <v>79</v>
      </c>
      <c r="E33" s="41">
        <v>5500</v>
      </c>
      <c r="F33">
        <f t="shared" si="0"/>
        <v>9.96918615189414</v>
      </c>
      <c r="G33">
        <v>551.7</v>
      </c>
      <c r="H33" s="17" t="s">
        <v>16</v>
      </c>
      <c r="I33" s="16" t="s">
        <v>92</v>
      </c>
      <c r="J33" t="s">
        <v>188</v>
      </c>
      <c r="K33" s="24" t="s">
        <v>189</v>
      </c>
      <c r="L33" t="s">
        <v>190</v>
      </c>
    </row>
    <row r="34" spans="1:12">
      <c r="A34" s="43">
        <v>46057</v>
      </c>
      <c r="B34" s="44" t="s">
        <v>213</v>
      </c>
      <c r="C34" s="16" t="s">
        <v>169</v>
      </c>
      <c r="D34" s="45" t="s">
        <v>79</v>
      </c>
      <c r="E34" s="44">
        <v>6000</v>
      </c>
      <c r="F34">
        <f t="shared" si="0"/>
        <v>10.8754758020663</v>
      </c>
      <c r="G34">
        <v>551.7</v>
      </c>
      <c r="H34" s="2" t="s">
        <v>15</v>
      </c>
      <c r="I34" t="s">
        <v>93</v>
      </c>
      <c r="J34" t="s">
        <v>188</v>
      </c>
      <c r="K34" s="24" t="s">
        <v>189</v>
      </c>
      <c r="L34" t="s">
        <v>190</v>
      </c>
    </row>
    <row r="35" spans="1:12">
      <c r="A35" s="43">
        <v>46057</v>
      </c>
      <c r="B35" s="44" t="s">
        <v>214</v>
      </c>
      <c r="C35" s="44" t="s">
        <v>167</v>
      </c>
      <c r="D35" s="45" t="s">
        <v>79</v>
      </c>
      <c r="E35" s="44">
        <v>3500</v>
      </c>
      <c r="F35">
        <f t="shared" si="0"/>
        <v>6.34402755120536</v>
      </c>
      <c r="G35">
        <v>551.7</v>
      </c>
      <c r="H35" s="36" t="s">
        <v>15</v>
      </c>
      <c r="I35" t="s">
        <v>93</v>
      </c>
      <c r="J35" t="s">
        <v>188</v>
      </c>
      <c r="K35" s="24" t="s">
        <v>189</v>
      </c>
      <c r="L35" t="s">
        <v>190</v>
      </c>
    </row>
    <row r="36" spans="1:12">
      <c r="A36" s="43">
        <v>46057</v>
      </c>
      <c r="B36" s="44" t="s">
        <v>215</v>
      </c>
      <c r="C36" s="16" t="s">
        <v>174</v>
      </c>
      <c r="D36" s="45" t="s">
        <v>79</v>
      </c>
      <c r="E36" s="44">
        <v>5000</v>
      </c>
      <c r="F36">
        <f t="shared" si="0"/>
        <v>9.06289650172195</v>
      </c>
      <c r="G36">
        <v>551.7</v>
      </c>
      <c r="H36" s="2" t="s">
        <v>15</v>
      </c>
      <c r="I36" t="s">
        <v>93</v>
      </c>
      <c r="J36" t="s">
        <v>188</v>
      </c>
      <c r="K36" s="24" t="s">
        <v>189</v>
      </c>
      <c r="L36" t="s">
        <v>190</v>
      </c>
    </row>
    <row r="37" spans="1:12">
      <c r="A37" s="43">
        <v>46057</v>
      </c>
      <c r="B37" s="44" t="s">
        <v>216</v>
      </c>
      <c r="C37" s="16" t="s">
        <v>174</v>
      </c>
      <c r="D37" s="45" t="s">
        <v>79</v>
      </c>
      <c r="E37" s="44">
        <v>13000</v>
      </c>
      <c r="F37">
        <f t="shared" si="0"/>
        <v>23.5635309044771</v>
      </c>
      <c r="G37">
        <v>551.7</v>
      </c>
      <c r="H37" s="36" t="s">
        <v>15</v>
      </c>
      <c r="I37" t="s">
        <v>93</v>
      </c>
      <c r="J37" t="s">
        <v>188</v>
      </c>
      <c r="K37" s="24" t="s">
        <v>189</v>
      </c>
      <c r="L37" t="s">
        <v>190</v>
      </c>
    </row>
    <row r="38" spans="1:12">
      <c r="A38" s="43">
        <v>46057</v>
      </c>
      <c r="B38" s="44" t="s">
        <v>217</v>
      </c>
      <c r="C38" s="16" t="s">
        <v>169</v>
      </c>
      <c r="D38" s="45" t="s">
        <v>79</v>
      </c>
      <c r="E38" s="44">
        <v>2000</v>
      </c>
      <c r="F38">
        <f t="shared" si="0"/>
        <v>3.62515860068878</v>
      </c>
      <c r="G38">
        <v>551.7</v>
      </c>
      <c r="H38" s="2" t="s">
        <v>15</v>
      </c>
      <c r="I38" t="s">
        <v>93</v>
      </c>
      <c r="J38" t="s">
        <v>188</v>
      </c>
      <c r="K38" s="24" t="s">
        <v>189</v>
      </c>
      <c r="L38" t="s">
        <v>190</v>
      </c>
    </row>
    <row r="39" spans="1:12">
      <c r="A39" s="43">
        <v>46057</v>
      </c>
      <c r="B39" s="44" t="s">
        <v>218</v>
      </c>
      <c r="C39" s="44" t="s">
        <v>175</v>
      </c>
      <c r="D39" s="45" t="s">
        <v>79</v>
      </c>
      <c r="E39" s="44">
        <v>3000</v>
      </c>
      <c r="F39">
        <f t="shared" si="0"/>
        <v>5.43773790103317</v>
      </c>
      <c r="G39">
        <v>551.7</v>
      </c>
      <c r="H39" s="36" t="s">
        <v>15</v>
      </c>
      <c r="I39" t="s">
        <v>93</v>
      </c>
      <c r="J39" t="s">
        <v>188</v>
      </c>
      <c r="K39" s="24" t="s">
        <v>189</v>
      </c>
      <c r="L39" t="s">
        <v>190</v>
      </c>
    </row>
    <row r="40" spans="1:12">
      <c r="A40" s="46">
        <v>46058</v>
      </c>
      <c r="B40" s="16" t="s">
        <v>219</v>
      </c>
      <c r="C40" s="16" t="s">
        <v>169</v>
      </c>
      <c r="D40" s="32" t="s">
        <v>79</v>
      </c>
      <c r="E40" s="47">
        <v>6000</v>
      </c>
      <c r="F40">
        <f t="shared" si="0"/>
        <v>10.8754758020663</v>
      </c>
      <c r="G40">
        <v>551.7</v>
      </c>
      <c r="H40" s="17" t="s">
        <v>11</v>
      </c>
      <c r="I40" s="16" t="s">
        <v>89</v>
      </c>
      <c r="J40" t="s">
        <v>188</v>
      </c>
      <c r="K40" s="24" t="s">
        <v>189</v>
      </c>
      <c r="L40" t="s">
        <v>190</v>
      </c>
    </row>
    <row r="41" spans="1:12">
      <c r="A41" s="48">
        <v>46058</v>
      </c>
      <c r="B41" s="16" t="s">
        <v>220</v>
      </c>
      <c r="C41" s="16" t="s">
        <v>167</v>
      </c>
      <c r="D41" s="32" t="s">
        <v>79</v>
      </c>
      <c r="E41" s="47">
        <v>2500</v>
      </c>
      <c r="F41">
        <f t="shared" si="0"/>
        <v>4.53144825086097</v>
      </c>
      <c r="G41">
        <v>551.7</v>
      </c>
      <c r="H41" s="17" t="s">
        <v>11</v>
      </c>
      <c r="I41" s="16" t="s">
        <v>89</v>
      </c>
      <c r="J41" t="s">
        <v>188</v>
      </c>
      <c r="K41" s="24" t="s">
        <v>189</v>
      </c>
      <c r="L41" t="s">
        <v>190</v>
      </c>
    </row>
    <row r="42" spans="1:12">
      <c r="A42" s="46">
        <v>46058</v>
      </c>
      <c r="B42" s="16" t="s">
        <v>221</v>
      </c>
      <c r="C42" s="16" t="s">
        <v>169</v>
      </c>
      <c r="D42" s="32" t="s">
        <v>79</v>
      </c>
      <c r="E42" s="47">
        <v>2000</v>
      </c>
      <c r="F42">
        <f t="shared" si="0"/>
        <v>3.62515860068878</v>
      </c>
      <c r="G42">
        <v>551.7</v>
      </c>
      <c r="H42" s="17" t="s">
        <v>11</v>
      </c>
      <c r="I42" s="16" t="s">
        <v>89</v>
      </c>
      <c r="J42" t="s">
        <v>188</v>
      </c>
      <c r="K42" s="24" t="s">
        <v>189</v>
      </c>
      <c r="L42" t="s">
        <v>190</v>
      </c>
    </row>
    <row r="43" spans="1:12">
      <c r="A43" s="48">
        <v>46058</v>
      </c>
      <c r="B43" s="16" t="s">
        <v>222</v>
      </c>
      <c r="C43" s="16" t="s">
        <v>174</v>
      </c>
      <c r="D43" s="32" t="s">
        <v>79</v>
      </c>
      <c r="E43" s="47">
        <v>13000</v>
      </c>
      <c r="F43">
        <f t="shared" si="0"/>
        <v>23.5635309044771</v>
      </c>
      <c r="G43">
        <v>551.7</v>
      </c>
      <c r="H43" s="17" t="s">
        <v>11</v>
      </c>
      <c r="I43" s="16" t="s">
        <v>89</v>
      </c>
      <c r="J43" t="s">
        <v>188</v>
      </c>
      <c r="K43" s="24" t="s">
        <v>189</v>
      </c>
      <c r="L43" t="s">
        <v>190</v>
      </c>
    </row>
    <row r="44" spans="1:12">
      <c r="A44" s="46">
        <v>46058</v>
      </c>
      <c r="B44" s="49" t="s">
        <v>223</v>
      </c>
      <c r="C44" s="16" t="s">
        <v>174</v>
      </c>
      <c r="D44" s="32" t="s">
        <v>79</v>
      </c>
      <c r="E44" s="47">
        <v>5000</v>
      </c>
      <c r="F44">
        <f t="shared" si="0"/>
        <v>9.06289650172195</v>
      </c>
      <c r="G44">
        <v>551.7</v>
      </c>
      <c r="H44" s="17" t="s">
        <v>11</v>
      </c>
      <c r="I44" s="16" t="s">
        <v>89</v>
      </c>
      <c r="J44" t="s">
        <v>188</v>
      </c>
      <c r="K44" s="24" t="s">
        <v>189</v>
      </c>
      <c r="L44" t="s">
        <v>190</v>
      </c>
    </row>
    <row r="45" spans="1:12">
      <c r="A45" s="48">
        <v>46058</v>
      </c>
      <c r="B45" s="16" t="s">
        <v>224</v>
      </c>
      <c r="C45" s="16" t="s">
        <v>169</v>
      </c>
      <c r="D45" s="32" t="s">
        <v>79</v>
      </c>
      <c r="E45" s="47">
        <v>500</v>
      </c>
      <c r="F45">
        <f t="shared" si="0"/>
        <v>0.906289650172195</v>
      </c>
      <c r="G45">
        <v>551.7</v>
      </c>
      <c r="H45" s="17" t="s">
        <v>11</v>
      </c>
      <c r="I45" s="16" t="s">
        <v>89</v>
      </c>
      <c r="J45" t="s">
        <v>188</v>
      </c>
      <c r="K45" s="24" t="s">
        <v>189</v>
      </c>
      <c r="L45" t="s">
        <v>190</v>
      </c>
    </row>
    <row r="46" spans="1:12">
      <c r="A46" s="46">
        <v>46058</v>
      </c>
      <c r="B46" s="16" t="s">
        <v>225</v>
      </c>
      <c r="C46" s="16" t="s">
        <v>169</v>
      </c>
      <c r="D46" s="32" t="s">
        <v>79</v>
      </c>
      <c r="E46" s="47">
        <v>500</v>
      </c>
      <c r="F46">
        <f t="shared" si="0"/>
        <v>0.906289650172195</v>
      </c>
      <c r="G46">
        <v>551.7</v>
      </c>
      <c r="H46" s="17" t="s">
        <v>11</v>
      </c>
      <c r="I46" s="16" t="s">
        <v>89</v>
      </c>
      <c r="J46" t="s">
        <v>188</v>
      </c>
      <c r="K46" s="24" t="s">
        <v>189</v>
      </c>
      <c r="L46" t="s">
        <v>190</v>
      </c>
    </row>
    <row r="47" spans="1:12">
      <c r="A47" s="48">
        <v>46058</v>
      </c>
      <c r="B47" s="16" t="s">
        <v>226</v>
      </c>
      <c r="C47" s="16" t="s">
        <v>175</v>
      </c>
      <c r="D47" s="32" t="s">
        <v>79</v>
      </c>
      <c r="E47" s="47">
        <v>5000</v>
      </c>
      <c r="F47">
        <f t="shared" si="0"/>
        <v>9.06289650172195</v>
      </c>
      <c r="G47">
        <v>551.7</v>
      </c>
      <c r="H47" s="17" t="s">
        <v>11</v>
      </c>
      <c r="I47" s="16" t="s">
        <v>89</v>
      </c>
      <c r="J47" t="s">
        <v>188</v>
      </c>
      <c r="K47" s="24" t="s">
        <v>189</v>
      </c>
      <c r="L47" t="s">
        <v>190</v>
      </c>
    </row>
    <row r="48" spans="1:12">
      <c r="A48" s="46">
        <v>46058</v>
      </c>
      <c r="B48" s="16" t="s">
        <v>227</v>
      </c>
      <c r="C48" s="16" t="s">
        <v>169</v>
      </c>
      <c r="D48" s="32" t="s">
        <v>79</v>
      </c>
      <c r="E48" s="47">
        <v>5000</v>
      </c>
      <c r="F48">
        <f t="shared" si="0"/>
        <v>9.06289650172195</v>
      </c>
      <c r="G48">
        <v>551.7</v>
      </c>
      <c r="H48" s="17" t="s">
        <v>11</v>
      </c>
      <c r="I48" s="16" t="s">
        <v>89</v>
      </c>
      <c r="J48" t="s">
        <v>188</v>
      </c>
      <c r="K48" s="24" t="s">
        <v>189</v>
      </c>
      <c r="L48" t="s">
        <v>190</v>
      </c>
    </row>
    <row r="49" spans="1:12">
      <c r="A49" s="48">
        <v>46058</v>
      </c>
      <c r="B49" s="16" t="s">
        <v>228</v>
      </c>
      <c r="C49" s="16" t="s">
        <v>169</v>
      </c>
      <c r="D49" s="32" t="s">
        <v>79</v>
      </c>
      <c r="E49" s="47">
        <v>500</v>
      </c>
      <c r="F49">
        <f t="shared" si="0"/>
        <v>0.906289650172195</v>
      </c>
      <c r="G49">
        <v>551.7</v>
      </c>
      <c r="H49" s="17" t="s">
        <v>11</v>
      </c>
      <c r="I49" s="16" t="s">
        <v>89</v>
      </c>
      <c r="J49" t="s">
        <v>188</v>
      </c>
      <c r="K49" s="24" t="s">
        <v>189</v>
      </c>
      <c r="L49" t="s">
        <v>190</v>
      </c>
    </row>
    <row r="50" spans="1:12">
      <c r="A50" s="46">
        <v>46058</v>
      </c>
      <c r="B50" s="16" t="s">
        <v>229</v>
      </c>
      <c r="C50" s="16" t="s">
        <v>169</v>
      </c>
      <c r="D50" s="32" t="s">
        <v>79</v>
      </c>
      <c r="E50" s="47">
        <v>500</v>
      </c>
      <c r="F50">
        <f t="shared" si="0"/>
        <v>0.906289650172195</v>
      </c>
      <c r="G50">
        <v>551.7</v>
      </c>
      <c r="H50" s="17" t="s">
        <v>11</v>
      </c>
      <c r="I50" s="16" t="s">
        <v>89</v>
      </c>
      <c r="J50" t="s">
        <v>188</v>
      </c>
      <c r="K50" s="24" t="s">
        <v>189</v>
      </c>
      <c r="L50" t="s">
        <v>190</v>
      </c>
    </row>
    <row r="51" spans="1:12">
      <c r="A51" s="48">
        <v>46058</v>
      </c>
      <c r="B51" s="16" t="s">
        <v>230</v>
      </c>
      <c r="C51" s="16" t="s">
        <v>169</v>
      </c>
      <c r="D51" s="32" t="s">
        <v>79</v>
      </c>
      <c r="E51" s="47">
        <v>500</v>
      </c>
      <c r="F51">
        <f t="shared" si="0"/>
        <v>0.906289650172195</v>
      </c>
      <c r="G51">
        <v>551.7</v>
      </c>
      <c r="H51" s="17" t="s">
        <v>11</v>
      </c>
      <c r="I51" s="16" t="s">
        <v>89</v>
      </c>
      <c r="J51" t="s">
        <v>188</v>
      </c>
      <c r="K51" s="24" t="s">
        <v>189</v>
      </c>
      <c r="L51" t="s">
        <v>190</v>
      </c>
    </row>
    <row r="52" spans="1:12">
      <c r="A52" s="46">
        <v>46058</v>
      </c>
      <c r="B52" s="16" t="s">
        <v>231</v>
      </c>
      <c r="C52" s="16" t="s">
        <v>169</v>
      </c>
      <c r="D52" s="32" t="s">
        <v>79</v>
      </c>
      <c r="E52" s="47">
        <v>500</v>
      </c>
      <c r="F52">
        <f t="shared" si="0"/>
        <v>0.906289650172195</v>
      </c>
      <c r="G52">
        <v>551.7</v>
      </c>
      <c r="H52" s="17" t="s">
        <v>11</v>
      </c>
      <c r="I52" s="16" t="s">
        <v>89</v>
      </c>
      <c r="J52" t="s">
        <v>188</v>
      </c>
      <c r="K52" s="24" t="s">
        <v>189</v>
      </c>
      <c r="L52" t="s">
        <v>190</v>
      </c>
    </row>
    <row r="53" spans="1:12">
      <c r="A53" s="26">
        <v>46058</v>
      </c>
      <c r="B53" t="s">
        <v>232</v>
      </c>
      <c r="C53" s="16" t="s">
        <v>169</v>
      </c>
      <c r="D53" s="2" t="s">
        <v>79</v>
      </c>
      <c r="E53">
        <v>4000</v>
      </c>
      <c r="F53">
        <f t="shared" si="0"/>
        <v>7.25031720137756</v>
      </c>
      <c r="G53">
        <v>551.7</v>
      </c>
      <c r="H53" s="2" t="s">
        <v>17</v>
      </c>
      <c r="I53" s="30" t="s">
        <v>90</v>
      </c>
      <c r="J53" t="s">
        <v>188</v>
      </c>
      <c r="K53" s="24" t="s">
        <v>189</v>
      </c>
      <c r="L53" t="s">
        <v>190</v>
      </c>
    </row>
    <row r="54" spans="1:12">
      <c r="A54" s="26">
        <v>46058</v>
      </c>
      <c r="B54" t="s">
        <v>233</v>
      </c>
      <c r="C54" s="16" t="s">
        <v>169</v>
      </c>
      <c r="D54" s="2" t="s">
        <v>79</v>
      </c>
      <c r="E54">
        <v>4000</v>
      </c>
      <c r="F54">
        <f t="shared" si="0"/>
        <v>7.25031720137756</v>
      </c>
      <c r="G54">
        <v>551.7</v>
      </c>
      <c r="H54" s="2" t="s">
        <v>17</v>
      </c>
      <c r="I54" s="30" t="s">
        <v>90</v>
      </c>
      <c r="J54" t="s">
        <v>188</v>
      </c>
      <c r="K54" s="24" t="s">
        <v>189</v>
      </c>
      <c r="L54" t="s">
        <v>190</v>
      </c>
    </row>
    <row r="55" spans="1:12">
      <c r="A55" s="26">
        <v>46058</v>
      </c>
      <c r="B55" t="s">
        <v>234</v>
      </c>
      <c r="C55" t="s">
        <v>175</v>
      </c>
      <c r="D55" s="2" t="s">
        <v>79</v>
      </c>
      <c r="E55">
        <v>2000</v>
      </c>
      <c r="F55">
        <f t="shared" si="0"/>
        <v>3.62515860068878</v>
      </c>
      <c r="G55">
        <v>551.7</v>
      </c>
      <c r="H55" s="2" t="s">
        <v>17</v>
      </c>
      <c r="I55" s="30" t="s">
        <v>90</v>
      </c>
      <c r="J55" t="s">
        <v>188</v>
      </c>
      <c r="K55" s="24" t="s">
        <v>189</v>
      </c>
      <c r="L55" t="s">
        <v>190</v>
      </c>
    </row>
    <row r="56" spans="1:12">
      <c r="A56" s="43">
        <v>46058</v>
      </c>
      <c r="B56" s="44" t="s">
        <v>216</v>
      </c>
      <c r="C56" s="16" t="s">
        <v>174</v>
      </c>
      <c r="D56" s="45" t="s">
        <v>79</v>
      </c>
      <c r="E56" s="44">
        <v>13000</v>
      </c>
      <c r="F56">
        <f t="shared" si="0"/>
        <v>23.5635309044771</v>
      </c>
      <c r="G56">
        <v>551.7</v>
      </c>
      <c r="H56" s="2" t="s">
        <v>15</v>
      </c>
      <c r="I56" t="s">
        <v>93</v>
      </c>
      <c r="J56" t="s">
        <v>188</v>
      </c>
      <c r="K56" s="24" t="s">
        <v>189</v>
      </c>
      <c r="L56" t="s">
        <v>190</v>
      </c>
    </row>
    <row r="57" spans="1:12">
      <c r="A57" s="43">
        <v>46058</v>
      </c>
      <c r="B57" s="44" t="s">
        <v>235</v>
      </c>
      <c r="C57" s="16" t="s">
        <v>174</v>
      </c>
      <c r="D57" s="45" t="s">
        <v>79</v>
      </c>
      <c r="E57" s="44">
        <v>5000</v>
      </c>
      <c r="F57">
        <f t="shared" si="0"/>
        <v>9.06289650172195</v>
      </c>
      <c r="G57">
        <v>551.7</v>
      </c>
      <c r="H57" s="36" t="s">
        <v>15</v>
      </c>
      <c r="I57" t="s">
        <v>93</v>
      </c>
      <c r="J57" t="s">
        <v>188</v>
      </c>
      <c r="K57" s="24" t="s">
        <v>189</v>
      </c>
      <c r="L57" t="s">
        <v>190</v>
      </c>
    </row>
    <row r="58" spans="1:12">
      <c r="A58" s="43">
        <v>46058</v>
      </c>
      <c r="B58" s="44" t="s">
        <v>236</v>
      </c>
      <c r="C58" s="16" t="s">
        <v>169</v>
      </c>
      <c r="D58" s="45" t="s">
        <v>79</v>
      </c>
      <c r="E58" s="44">
        <v>2000</v>
      </c>
      <c r="F58">
        <f t="shared" si="0"/>
        <v>3.62515860068878</v>
      </c>
      <c r="G58">
        <v>551.7</v>
      </c>
      <c r="H58" s="2" t="s">
        <v>15</v>
      </c>
      <c r="I58" t="s">
        <v>93</v>
      </c>
      <c r="J58" t="s">
        <v>188</v>
      </c>
      <c r="K58" s="24" t="s">
        <v>189</v>
      </c>
      <c r="L58" t="s">
        <v>190</v>
      </c>
    </row>
    <row r="59" spans="1:12">
      <c r="A59" s="43">
        <v>46058</v>
      </c>
      <c r="B59" s="44" t="s">
        <v>237</v>
      </c>
      <c r="C59" s="16" t="s">
        <v>169</v>
      </c>
      <c r="D59" s="45" t="s">
        <v>79</v>
      </c>
      <c r="E59" s="44">
        <v>2000</v>
      </c>
      <c r="F59">
        <f t="shared" si="0"/>
        <v>3.62515860068878</v>
      </c>
      <c r="G59">
        <v>551.7</v>
      </c>
      <c r="H59" s="36" t="s">
        <v>15</v>
      </c>
      <c r="I59" t="s">
        <v>93</v>
      </c>
      <c r="J59" t="s">
        <v>188</v>
      </c>
      <c r="K59" s="24" t="s">
        <v>189</v>
      </c>
      <c r="L59" t="s">
        <v>190</v>
      </c>
    </row>
    <row r="60" spans="1:12">
      <c r="A60" s="43">
        <v>46058</v>
      </c>
      <c r="B60" s="44" t="s">
        <v>218</v>
      </c>
      <c r="C60" s="44" t="s">
        <v>175</v>
      </c>
      <c r="D60" s="45" t="s">
        <v>79</v>
      </c>
      <c r="E60" s="44">
        <v>3000</v>
      </c>
      <c r="F60">
        <f t="shared" si="0"/>
        <v>5.43773790103317</v>
      </c>
      <c r="G60">
        <v>551.7</v>
      </c>
      <c r="H60" s="2" t="s">
        <v>15</v>
      </c>
      <c r="I60" t="s">
        <v>93</v>
      </c>
      <c r="J60" t="s">
        <v>188</v>
      </c>
      <c r="K60" s="24" t="s">
        <v>189</v>
      </c>
      <c r="L60" t="s">
        <v>190</v>
      </c>
    </row>
    <row r="61" spans="1:12">
      <c r="A61" s="50">
        <v>46059</v>
      </c>
      <c r="B61" t="s">
        <v>238</v>
      </c>
      <c r="C61" t="s">
        <v>173</v>
      </c>
      <c r="D61" s="27" t="s">
        <v>10</v>
      </c>
      <c r="E61" s="28">
        <v>1455</v>
      </c>
      <c r="F61">
        <f t="shared" si="0"/>
        <v>2.63730288200109</v>
      </c>
      <c r="G61">
        <v>551.7</v>
      </c>
      <c r="H61" s="13" t="s">
        <v>9</v>
      </c>
      <c r="I61" t="s">
        <v>94</v>
      </c>
      <c r="J61" t="s">
        <v>188</v>
      </c>
      <c r="K61" s="24" t="s">
        <v>189</v>
      </c>
      <c r="L61" t="s">
        <v>190</v>
      </c>
    </row>
    <row r="62" spans="1:12">
      <c r="A62" s="50">
        <v>46059</v>
      </c>
      <c r="B62" t="s">
        <v>238</v>
      </c>
      <c r="C62" t="s">
        <v>173</v>
      </c>
      <c r="D62" s="27" t="s">
        <v>10</v>
      </c>
      <c r="E62">
        <v>1350</v>
      </c>
      <c r="F62">
        <f t="shared" si="0"/>
        <v>2.44698205546493</v>
      </c>
      <c r="G62">
        <v>551.7</v>
      </c>
      <c r="H62" s="13" t="s">
        <v>9</v>
      </c>
      <c r="I62" t="s">
        <v>98</v>
      </c>
      <c r="J62" t="s">
        <v>188</v>
      </c>
      <c r="K62" s="24" t="s">
        <v>189</v>
      </c>
      <c r="L62" t="s">
        <v>190</v>
      </c>
    </row>
    <row r="63" spans="1:12">
      <c r="A63" s="46">
        <v>46059</v>
      </c>
      <c r="B63" s="16" t="s">
        <v>239</v>
      </c>
      <c r="C63" s="16" t="s">
        <v>169</v>
      </c>
      <c r="D63" s="32" t="s">
        <v>79</v>
      </c>
      <c r="E63" s="47">
        <v>500</v>
      </c>
      <c r="F63">
        <f t="shared" si="0"/>
        <v>0.906289650172195</v>
      </c>
      <c r="G63">
        <v>551.7</v>
      </c>
      <c r="H63" s="17" t="s">
        <v>11</v>
      </c>
      <c r="I63" s="16" t="s">
        <v>89</v>
      </c>
      <c r="J63" t="s">
        <v>188</v>
      </c>
      <c r="K63" s="24" t="s">
        <v>189</v>
      </c>
      <c r="L63" t="s">
        <v>190</v>
      </c>
    </row>
    <row r="64" spans="1:12">
      <c r="A64" s="48">
        <v>46059</v>
      </c>
      <c r="B64" s="16" t="s">
        <v>240</v>
      </c>
      <c r="C64" s="16" t="s">
        <v>169</v>
      </c>
      <c r="D64" s="32" t="s">
        <v>79</v>
      </c>
      <c r="E64" s="47">
        <v>2000</v>
      </c>
      <c r="F64">
        <f t="shared" si="0"/>
        <v>3.62515860068878</v>
      </c>
      <c r="G64">
        <v>551.7</v>
      </c>
      <c r="H64" s="17" t="s">
        <v>11</v>
      </c>
      <c r="I64" s="16" t="s">
        <v>89</v>
      </c>
      <c r="J64" t="s">
        <v>188</v>
      </c>
      <c r="K64" s="24" t="s">
        <v>189</v>
      </c>
      <c r="L64" t="s">
        <v>190</v>
      </c>
    </row>
    <row r="65" spans="1:12">
      <c r="A65" s="46">
        <v>46059</v>
      </c>
      <c r="B65" s="16" t="s">
        <v>241</v>
      </c>
      <c r="C65" s="16" t="s">
        <v>169</v>
      </c>
      <c r="D65" s="32" t="s">
        <v>79</v>
      </c>
      <c r="E65" s="47">
        <v>1000</v>
      </c>
      <c r="F65">
        <f t="shared" si="0"/>
        <v>1.81257930034439</v>
      </c>
      <c r="G65">
        <v>551.7</v>
      </c>
      <c r="H65" s="17" t="s">
        <v>11</v>
      </c>
      <c r="I65" s="16" t="s">
        <v>89</v>
      </c>
      <c r="J65" t="s">
        <v>188</v>
      </c>
      <c r="K65" s="24" t="s">
        <v>189</v>
      </c>
      <c r="L65" t="s">
        <v>190</v>
      </c>
    </row>
    <row r="66" spans="1:12">
      <c r="A66" s="48">
        <v>46059</v>
      </c>
      <c r="B66" s="16" t="s">
        <v>242</v>
      </c>
      <c r="C66" s="16" t="s">
        <v>175</v>
      </c>
      <c r="D66" s="32" t="s">
        <v>79</v>
      </c>
      <c r="E66" s="47">
        <v>5000</v>
      </c>
      <c r="F66">
        <f t="shared" ref="F66:F129" si="1">+E66/G66</f>
        <v>9.06289650172195</v>
      </c>
      <c r="G66">
        <v>551.7</v>
      </c>
      <c r="H66" s="17" t="s">
        <v>11</v>
      </c>
      <c r="I66" s="16" t="s">
        <v>89</v>
      </c>
      <c r="J66" t="s">
        <v>188</v>
      </c>
      <c r="K66" s="24" t="s">
        <v>189</v>
      </c>
      <c r="L66" t="s">
        <v>190</v>
      </c>
    </row>
    <row r="67" spans="1:12">
      <c r="A67" s="46">
        <v>46059</v>
      </c>
      <c r="B67" s="16" t="s">
        <v>243</v>
      </c>
      <c r="C67" s="16" t="s">
        <v>175</v>
      </c>
      <c r="D67" s="32" t="s">
        <v>79</v>
      </c>
      <c r="E67" s="47">
        <v>2000</v>
      </c>
      <c r="F67">
        <f t="shared" si="1"/>
        <v>3.62515860068878</v>
      </c>
      <c r="G67">
        <v>551.7</v>
      </c>
      <c r="H67" s="17" t="s">
        <v>11</v>
      </c>
      <c r="I67" s="16" t="s">
        <v>89</v>
      </c>
      <c r="J67" t="s">
        <v>188</v>
      </c>
      <c r="K67" s="24" t="s">
        <v>189</v>
      </c>
      <c r="L67" t="s">
        <v>190</v>
      </c>
    </row>
    <row r="68" spans="1:12">
      <c r="A68" s="48">
        <v>46059</v>
      </c>
      <c r="B68" s="16" t="s">
        <v>244</v>
      </c>
      <c r="C68" s="16" t="s">
        <v>169</v>
      </c>
      <c r="D68" s="32" t="s">
        <v>79</v>
      </c>
      <c r="E68" s="47">
        <v>1000</v>
      </c>
      <c r="F68">
        <f t="shared" si="1"/>
        <v>1.81257930034439</v>
      </c>
      <c r="G68">
        <v>551.7</v>
      </c>
      <c r="H68" s="17" t="s">
        <v>11</v>
      </c>
      <c r="I68" s="16" t="s">
        <v>89</v>
      </c>
      <c r="J68" t="s">
        <v>188</v>
      </c>
      <c r="K68" s="24" t="s">
        <v>189</v>
      </c>
      <c r="L68" t="s">
        <v>190</v>
      </c>
    </row>
    <row r="69" spans="1:12">
      <c r="A69" s="46">
        <v>46059</v>
      </c>
      <c r="B69" s="16" t="s">
        <v>245</v>
      </c>
      <c r="C69" s="16" t="s">
        <v>169</v>
      </c>
      <c r="D69" s="32" t="s">
        <v>79</v>
      </c>
      <c r="E69" s="47">
        <v>2000</v>
      </c>
      <c r="F69">
        <f t="shared" si="1"/>
        <v>3.62515860068878</v>
      </c>
      <c r="G69">
        <v>551.7</v>
      </c>
      <c r="H69" s="17" t="s">
        <v>11</v>
      </c>
      <c r="I69" s="16" t="s">
        <v>89</v>
      </c>
      <c r="J69" t="s">
        <v>188</v>
      </c>
      <c r="K69" s="24" t="s">
        <v>189</v>
      </c>
      <c r="L69" t="s">
        <v>190</v>
      </c>
    </row>
    <row r="70" spans="1:12">
      <c r="A70" s="48">
        <v>46059</v>
      </c>
      <c r="B70" s="16" t="s">
        <v>246</v>
      </c>
      <c r="C70" s="16" t="s">
        <v>169</v>
      </c>
      <c r="D70" s="32" t="s">
        <v>79</v>
      </c>
      <c r="E70" s="47">
        <v>500</v>
      </c>
      <c r="F70">
        <f t="shared" si="1"/>
        <v>0.906289650172195</v>
      </c>
      <c r="G70">
        <v>551.7</v>
      </c>
      <c r="H70" s="17" t="s">
        <v>11</v>
      </c>
      <c r="I70" s="16" t="s">
        <v>89</v>
      </c>
      <c r="J70" t="s">
        <v>188</v>
      </c>
      <c r="K70" s="24" t="s">
        <v>189</v>
      </c>
      <c r="L70" t="s">
        <v>190</v>
      </c>
    </row>
    <row r="71" spans="1:12">
      <c r="A71" s="46">
        <v>46059</v>
      </c>
      <c r="B71" s="16" t="s">
        <v>247</v>
      </c>
      <c r="C71" s="16" t="s">
        <v>174</v>
      </c>
      <c r="D71" s="32" t="s">
        <v>79</v>
      </c>
      <c r="E71" s="47">
        <v>13000</v>
      </c>
      <c r="F71">
        <f t="shared" si="1"/>
        <v>23.5635309044771</v>
      </c>
      <c r="G71">
        <v>551.7</v>
      </c>
      <c r="H71" s="17" t="s">
        <v>11</v>
      </c>
      <c r="I71" s="16" t="s">
        <v>89</v>
      </c>
      <c r="J71" t="s">
        <v>188</v>
      </c>
      <c r="K71" s="24" t="s">
        <v>189</v>
      </c>
      <c r="L71" t="s">
        <v>190</v>
      </c>
    </row>
    <row r="72" spans="1:12">
      <c r="A72" s="48">
        <v>46059</v>
      </c>
      <c r="B72" s="16" t="s">
        <v>248</v>
      </c>
      <c r="C72" s="16" t="s">
        <v>174</v>
      </c>
      <c r="D72" s="32" t="s">
        <v>79</v>
      </c>
      <c r="E72" s="47">
        <v>5000</v>
      </c>
      <c r="F72">
        <f t="shared" si="1"/>
        <v>9.06289650172195</v>
      </c>
      <c r="G72">
        <v>551.7</v>
      </c>
      <c r="H72" s="17" t="s">
        <v>11</v>
      </c>
      <c r="I72" s="16" t="s">
        <v>89</v>
      </c>
      <c r="J72" t="s">
        <v>188</v>
      </c>
      <c r="K72" s="24" t="s">
        <v>189</v>
      </c>
      <c r="L72" t="s">
        <v>190</v>
      </c>
    </row>
    <row r="73" spans="1:12">
      <c r="A73" s="46">
        <v>46059</v>
      </c>
      <c r="B73" s="16" t="s">
        <v>249</v>
      </c>
      <c r="C73" s="16" t="s">
        <v>169</v>
      </c>
      <c r="D73" s="32" t="s">
        <v>79</v>
      </c>
      <c r="E73" s="47">
        <v>500</v>
      </c>
      <c r="F73">
        <f t="shared" si="1"/>
        <v>0.906289650172195</v>
      </c>
      <c r="G73">
        <v>551.7</v>
      </c>
      <c r="H73" s="17" t="s">
        <v>11</v>
      </c>
      <c r="I73" s="16" t="s">
        <v>89</v>
      </c>
      <c r="J73" t="s">
        <v>188</v>
      </c>
      <c r="K73" s="24" t="s">
        <v>189</v>
      </c>
      <c r="L73" t="s">
        <v>190</v>
      </c>
    </row>
    <row r="74" spans="1:12">
      <c r="A74" s="48">
        <v>46059</v>
      </c>
      <c r="B74" s="16" t="s">
        <v>250</v>
      </c>
      <c r="C74" s="16" t="s">
        <v>169</v>
      </c>
      <c r="D74" s="32" t="s">
        <v>79</v>
      </c>
      <c r="E74" s="47">
        <v>500</v>
      </c>
      <c r="F74">
        <f t="shared" si="1"/>
        <v>0.906289650172195</v>
      </c>
      <c r="G74">
        <v>551.7</v>
      </c>
      <c r="H74" s="17" t="s">
        <v>11</v>
      </c>
      <c r="I74" s="16" t="s">
        <v>89</v>
      </c>
      <c r="J74" t="s">
        <v>188</v>
      </c>
      <c r="K74" s="24" t="s">
        <v>189</v>
      </c>
      <c r="L74" t="s">
        <v>190</v>
      </c>
    </row>
    <row r="75" spans="1:12">
      <c r="A75" s="46">
        <v>46059</v>
      </c>
      <c r="B75" s="16" t="s">
        <v>251</v>
      </c>
      <c r="C75" s="16" t="s">
        <v>169</v>
      </c>
      <c r="D75" s="32" t="s">
        <v>79</v>
      </c>
      <c r="E75" s="47">
        <v>500</v>
      </c>
      <c r="F75">
        <f t="shared" si="1"/>
        <v>0.906289650172195</v>
      </c>
      <c r="G75">
        <v>551.7</v>
      </c>
      <c r="H75" s="17" t="s">
        <v>11</v>
      </c>
      <c r="I75" s="16" t="s">
        <v>89</v>
      </c>
      <c r="J75" t="s">
        <v>188</v>
      </c>
      <c r="K75" s="24" t="s">
        <v>189</v>
      </c>
      <c r="L75" t="s">
        <v>190</v>
      </c>
    </row>
    <row r="76" spans="1:12">
      <c r="A76" s="48">
        <v>46059</v>
      </c>
      <c r="B76" s="16" t="s">
        <v>252</v>
      </c>
      <c r="C76" s="16" t="s">
        <v>169</v>
      </c>
      <c r="D76" s="32" t="s">
        <v>79</v>
      </c>
      <c r="E76" s="47">
        <v>500</v>
      </c>
      <c r="F76">
        <f t="shared" si="1"/>
        <v>0.906289650172195</v>
      </c>
      <c r="G76">
        <v>551.7</v>
      </c>
      <c r="H76" s="17" t="s">
        <v>11</v>
      </c>
      <c r="I76" s="16" t="s">
        <v>89</v>
      </c>
      <c r="J76" t="s">
        <v>188</v>
      </c>
      <c r="K76" s="24" t="s">
        <v>189</v>
      </c>
      <c r="L76" t="s">
        <v>190</v>
      </c>
    </row>
    <row r="77" spans="1:12">
      <c r="A77" s="46">
        <v>46059</v>
      </c>
      <c r="B77" s="16" t="s">
        <v>253</v>
      </c>
      <c r="C77" s="16" t="s">
        <v>169</v>
      </c>
      <c r="D77" s="32" t="s">
        <v>79</v>
      </c>
      <c r="E77" s="47">
        <v>500</v>
      </c>
      <c r="F77">
        <f t="shared" si="1"/>
        <v>0.906289650172195</v>
      </c>
      <c r="G77">
        <v>551.7</v>
      </c>
      <c r="H77" s="17" t="s">
        <v>11</v>
      </c>
      <c r="I77" s="16" t="s">
        <v>89</v>
      </c>
      <c r="J77" t="s">
        <v>188</v>
      </c>
      <c r="K77" s="24" t="s">
        <v>189</v>
      </c>
      <c r="L77" t="s">
        <v>190</v>
      </c>
    </row>
    <row r="78" spans="1:12">
      <c r="A78" s="26">
        <v>46059</v>
      </c>
      <c r="B78" t="s">
        <v>254</v>
      </c>
      <c r="C78" s="16" t="s">
        <v>169</v>
      </c>
      <c r="D78" s="2" t="s">
        <v>79</v>
      </c>
      <c r="E78">
        <v>4000</v>
      </c>
      <c r="F78">
        <f t="shared" si="1"/>
        <v>7.25031720137756</v>
      </c>
      <c r="G78">
        <v>551.7</v>
      </c>
      <c r="H78" s="2" t="s">
        <v>17</v>
      </c>
      <c r="I78" s="30" t="s">
        <v>97</v>
      </c>
      <c r="J78" t="s">
        <v>188</v>
      </c>
      <c r="K78" s="24" t="s">
        <v>189</v>
      </c>
      <c r="L78" t="s">
        <v>190</v>
      </c>
    </row>
    <row r="79" spans="1:12">
      <c r="A79" s="26">
        <v>46059</v>
      </c>
      <c r="B79" t="s">
        <v>255</v>
      </c>
      <c r="C79" s="16" t="s">
        <v>169</v>
      </c>
      <c r="D79" s="2" t="s">
        <v>79</v>
      </c>
      <c r="E79">
        <v>4000</v>
      </c>
      <c r="F79">
        <f t="shared" si="1"/>
        <v>7.25031720137756</v>
      </c>
      <c r="G79">
        <v>551.7</v>
      </c>
      <c r="H79" s="2" t="s">
        <v>17</v>
      </c>
      <c r="I79" s="30" t="s">
        <v>97</v>
      </c>
      <c r="J79" t="s">
        <v>188</v>
      </c>
      <c r="K79" s="24" t="s">
        <v>189</v>
      </c>
      <c r="L79" t="s">
        <v>190</v>
      </c>
    </row>
    <row r="80" spans="1:12">
      <c r="A80" s="26">
        <v>46059</v>
      </c>
      <c r="B80" t="s">
        <v>234</v>
      </c>
      <c r="C80" t="s">
        <v>175</v>
      </c>
      <c r="D80" s="2" t="s">
        <v>79</v>
      </c>
      <c r="E80">
        <v>2000</v>
      </c>
      <c r="F80">
        <f t="shared" si="1"/>
        <v>3.62515860068878</v>
      </c>
      <c r="G80">
        <v>551.7</v>
      </c>
      <c r="H80" s="2" t="s">
        <v>17</v>
      </c>
      <c r="I80" s="30" t="s">
        <v>97</v>
      </c>
      <c r="J80" t="s">
        <v>188</v>
      </c>
      <c r="K80" s="24" t="s">
        <v>189</v>
      </c>
      <c r="L80" t="s">
        <v>190</v>
      </c>
    </row>
    <row r="81" spans="1:12">
      <c r="A81" s="42">
        <v>46059</v>
      </c>
      <c r="B81" s="16" t="s">
        <v>256</v>
      </c>
      <c r="C81" s="16" t="s">
        <v>169</v>
      </c>
      <c r="D81" s="31" t="s">
        <v>79</v>
      </c>
      <c r="E81" s="16">
        <v>5500</v>
      </c>
      <c r="F81">
        <f t="shared" si="1"/>
        <v>9.96918615189414</v>
      </c>
      <c r="G81">
        <v>551.7</v>
      </c>
      <c r="H81" s="17" t="s">
        <v>16</v>
      </c>
      <c r="I81" s="16" t="s">
        <v>96</v>
      </c>
      <c r="J81" t="s">
        <v>188</v>
      </c>
      <c r="K81" s="24" t="s">
        <v>189</v>
      </c>
      <c r="L81" t="s">
        <v>190</v>
      </c>
    </row>
    <row r="82" spans="1:12">
      <c r="A82" s="42">
        <v>46059</v>
      </c>
      <c r="B82" s="16" t="s">
        <v>257</v>
      </c>
      <c r="C82" s="16" t="s">
        <v>174</v>
      </c>
      <c r="D82" s="31" t="s">
        <v>79</v>
      </c>
      <c r="E82" s="16">
        <v>5000</v>
      </c>
      <c r="F82">
        <f t="shared" si="1"/>
        <v>9.06289650172195</v>
      </c>
      <c r="G82">
        <v>551.7</v>
      </c>
      <c r="H82" s="17" t="s">
        <v>16</v>
      </c>
      <c r="I82" s="16" t="s">
        <v>96</v>
      </c>
      <c r="J82" t="s">
        <v>188</v>
      </c>
      <c r="K82" s="24" t="s">
        <v>189</v>
      </c>
      <c r="L82" t="s">
        <v>190</v>
      </c>
    </row>
    <row r="83" spans="1:12">
      <c r="A83" s="42">
        <v>46059</v>
      </c>
      <c r="B83" s="16" t="s">
        <v>258</v>
      </c>
      <c r="C83" s="16" t="s">
        <v>169</v>
      </c>
      <c r="D83" s="31" t="s">
        <v>79</v>
      </c>
      <c r="E83" s="16">
        <v>1500</v>
      </c>
      <c r="F83">
        <f t="shared" si="1"/>
        <v>2.71886895051658</v>
      </c>
      <c r="G83">
        <v>551.7</v>
      </c>
      <c r="H83" s="17" t="s">
        <v>16</v>
      </c>
      <c r="I83" s="16" t="s">
        <v>96</v>
      </c>
      <c r="J83" t="s">
        <v>188</v>
      </c>
      <c r="K83" s="24" t="s">
        <v>189</v>
      </c>
      <c r="L83" t="s">
        <v>190</v>
      </c>
    </row>
    <row r="84" spans="1:12">
      <c r="A84" s="42">
        <v>46059</v>
      </c>
      <c r="B84" s="16" t="s">
        <v>259</v>
      </c>
      <c r="C84" s="16" t="s">
        <v>169</v>
      </c>
      <c r="D84" s="31" t="s">
        <v>79</v>
      </c>
      <c r="E84" s="16">
        <v>7000</v>
      </c>
      <c r="F84">
        <f t="shared" si="1"/>
        <v>12.6880551024107</v>
      </c>
      <c r="G84">
        <v>551.7</v>
      </c>
      <c r="H84" s="17" t="s">
        <v>16</v>
      </c>
      <c r="I84" s="16" t="s">
        <v>96</v>
      </c>
      <c r="J84" t="s">
        <v>188</v>
      </c>
      <c r="K84" s="24" t="s">
        <v>189</v>
      </c>
      <c r="L84" t="s">
        <v>190</v>
      </c>
    </row>
    <row r="85" spans="1:12">
      <c r="A85" s="42">
        <v>46059</v>
      </c>
      <c r="B85" s="16" t="s">
        <v>260</v>
      </c>
      <c r="C85" s="16" t="s">
        <v>169</v>
      </c>
      <c r="D85" s="31" t="s">
        <v>79</v>
      </c>
      <c r="E85" s="16">
        <v>1000</v>
      </c>
      <c r="F85">
        <f t="shared" si="1"/>
        <v>1.81257930034439</v>
      </c>
      <c r="G85">
        <v>551.7</v>
      </c>
      <c r="H85" s="17" t="s">
        <v>16</v>
      </c>
      <c r="I85" s="16" t="s">
        <v>96</v>
      </c>
      <c r="J85" t="s">
        <v>188</v>
      </c>
      <c r="K85" s="24" t="s">
        <v>189</v>
      </c>
      <c r="L85" t="s">
        <v>190</v>
      </c>
    </row>
    <row r="86" spans="1:12">
      <c r="A86" s="42">
        <v>46059</v>
      </c>
      <c r="B86" s="16" t="s">
        <v>261</v>
      </c>
      <c r="C86" s="16" t="s">
        <v>169</v>
      </c>
      <c r="D86" s="31" t="s">
        <v>79</v>
      </c>
      <c r="E86" s="16">
        <v>500</v>
      </c>
      <c r="F86">
        <f t="shared" si="1"/>
        <v>0.906289650172195</v>
      </c>
      <c r="G86">
        <v>551.7</v>
      </c>
      <c r="H86" s="17" t="s">
        <v>16</v>
      </c>
      <c r="I86" s="16" t="s">
        <v>96</v>
      </c>
      <c r="J86" t="s">
        <v>188</v>
      </c>
      <c r="K86" s="24" t="s">
        <v>189</v>
      </c>
      <c r="L86" t="s">
        <v>190</v>
      </c>
    </row>
    <row r="87" spans="1:12">
      <c r="A87" s="42">
        <v>46059</v>
      </c>
      <c r="B87" s="16" t="s">
        <v>262</v>
      </c>
      <c r="C87" s="16" t="s">
        <v>169</v>
      </c>
      <c r="D87" s="31" t="s">
        <v>79</v>
      </c>
      <c r="E87" s="16">
        <v>500</v>
      </c>
      <c r="F87">
        <f t="shared" si="1"/>
        <v>0.906289650172195</v>
      </c>
      <c r="G87">
        <v>551.7</v>
      </c>
      <c r="H87" s="17" t="s">
        <v>16</v>
      </c>
      <c r="I87" s="16" t="s">
        <v>96</v>
      </c>
      <c r="J87" t="s">
        <v>188</v>
      </c>
      <c r="K87" s="24" t="s">
        <v>189</v>
      </c>
      <c r="L87" t="s">
        <v>190</v>
      </c>
    </row>
    <row r="88" spans="1:12">
      <c r="A88" s="42">
        <v>46059</v>
      </c>
      <c r="B88" s="16" t="s">
        <v>263</v>
      </c>
      <c r="C88" s="16" t="s">
        <v>169</v>
      </c>
      <c r="D88" s="31" t="s">
        <v>79</v>
      </c>
      <c r="E88" s="16">
        <v>500</v>
      </c>
      <c r="F88">
        <f t="shared" si="1"/>
        <v>0.906289650172195</v>
      </c>
      <c r="G88">
        <v>551.7</v>
      </c>
      <c r="H88" s="17" t="s">
        <v>16</v>
      </c>
      <c r="I88" s="16" t="s">
        <v>96</v>
      </c>
      <c r="J88" t="s">
        <v>188</v>
      </c>
      <c r="K88" s="24" t="s">
        <v>189</v>
      </c>
      <c r="L88" t="s">
        <v>190</v>
      </c>
    </row>
    <row r="89" spans="1:12">
      <c r="A89" s="42">
        <v>46059</v>
      </c>
      <c r="B89" s="16" t="s">
        <v>264</v>
      </c>
      <c r="C89" s="16" t="s">
        <v>169</v>
      </c>
      <c r="D89" s="31" t="s">
        <v>79</v>
      </c>
      <c r="E89" s="16">
        <v>500</v>
      </c>
      <c r="F89">
        <f t="shared" si="1"/>
        <v>0.906289650172195</v>
      </c>
      <c r="G89">
        <v>551.7</v>
      </c>
      <c r="H89" s="17" t="s">
        <v>16</v>
      </c>
      <c r="I89" s="16" t="s">
        <v>96</v>
      </c>
      <c r="J89" t="s">
        <v>188</v>
      </c>
      <c r="K89" s="24" t="s">
        <v>189</v>
      </c>
      <c r="L89" t="s">
        <v>190</v>
      </c>
    </row>
    <row r="90" spans="1:12">
      <c r="A90" s="42">
        <v>46059</v>
      </c>
      <c r="B90" s="16" t="s">
        <v>265</v>
      </c>
      <c r="C90" s="16" t="s">
        <v>169</v>
      </c>
      <c r="D90" s="31" t="s">
        <v>79</v>
      </c>
      <c r="E90" s="16">
        <v>500</v>
      </c>
      <c r="F90">
        <f t="shared" si="1"/>
        <v>0.906289650172195</v>
      </c>
      <c r="G90">
        <v>551.7</v>
      </c>
      <c r="H90" s="17" t="s">
        <v>16</v>
      </c>
      <c r="I90" s="16" t="s">
        <v>96</v>
      </c>
      <c r="J90" t="s">
        <v>188</v>
      </c>
      <c r="K90" s="24" t="s">
        <v>189</v>
      </c>
      <c r="L90" t="s">
        <v>190</v>
      </c>
    </row>
    <row r="91" spans="1:12">
      <c r="A91" s="42">
        <v>46059</v>
      </c>
      <c r="B91" s="16" t="s">
        <v>266</v>
      </c>
      <c r="C91" s="16" t="s">
        <v>169</v>
      </c>
      <c r="D91" s="31" t="s">
        <v>79</v>
      </c>
      <c r="E91" s="16">
        <v>500</v>
      </c>
      <c r="F91">
        <f t="shared" si="1"/>
        <v>0.906289650172195</v>
      </c>
      <c r="G91">
        <v>551.7</v>
      </c>
      <c r="H91" s="17" t="s">
        <v>16</v>
      </c>
      <c r="I91" s="16" t="s">
        <v>96</v>
      </c>
      <c r="J91" t="s">
        <v>188</v>
      </c>
      <c r="K91" s="24" t="s">
        <v>189</v>
      </c>
      <c r="L91" t="s">
        <v>190</v>
      </c>
    </row>
    <row r="92" spans="1:12">
      <c r="A92" s="42">
        <v>46059</v>
      </c>
      <c r="B92" s="16" t="s">
        <v>267</v>
      </c>
      <c r="C92" s="16" t="s">
        <v>175</v>
      </c>
      <c r="D92" s="31" t="s">
        <v>79</v>
      </c>
      <c r="E92" s="16">
        <v>3500</v>
      </c>
      <c r="F92">
        <f t="shared" si="1"/>
        <v>6.34402755120536</v>
      </c>
      <c r="G92">
        <v>551.7</v>
      </c>
      <c r="H92" s="17" t="s">
        <v>16</v>
      </c>
      <c r="I92" s="16" t="s">
        <v>96</v>
      </c>
      <c r="J92" t="s">
        <v>188</v>
      </c>
      <c r="K92" s="24" t="s">
        <v>189</v>
      </c>
      <c r="L92" t="s">
        <v>190</v>
      </c>
    </row>
    <row r="93" spans="1:12">
      <c r="A93" s="43">
        <v>46059</v>
      </c>
      <c r="B93" s="44" t="s">
        <v>268</v>
      </c>
      <c r="C93" s="16" t="s">
        <v>174</v>
      </c>
      <c r="D93" s="45" t="s">
        <v>79</v>
      </c>
      <c r="E93" s="44">
        <v>13000</v>
      </c>
      <c r="F93">
        <f t="shared" si="1"/>
        <v>23.5635309044771</v>
      </c>
      <c r="G93">
        <v>551.7</v>
      </c>
      <c r="H93" s="36" t="s">
        <v>15</v>
      </c>
      <c r="I93" t="s">
        <v>93</v>
      </c>
      <c r="J93" t="s">
        <v>188</v>
      </c>
      <c r="K93" s="24" t="s">
        <v>189</v>
      </c>
      <c r="L93" t="s">
        <v>190</v>
      </c>
    </row>
    <row r="94" spans="1:12">
      <c r="A94" s="43">
        <v>46059</v>
      </c>
      <c r="B94" s="44" t="s">
        <v>215</v>
      </c>
      <c r="C94" s="16" t="s">
        <v>174</v>
      </c>
      <c r="D94" s="45" t="s">
        <v>79</v>
      </c>
      <c r="E94" s="44">
        <v>5000</v>
      </c>
      <c r="F94">
        <f t="shared" si="1"/>
        <v>9.06289650172195</v>
      </c>
      <c r="G94">
        <v>551.7</v>
      </c>
      <c r="H94" s="2" t="s">
        <v>15</v>
      </c>
      <c r="I94" t="s">
        <v>93</v>
      </c>
      <c r="J94" t="s">
        <v>188</v>
      </c>
      <c r="K94" s="24" t="s">
        <v>189</v>
      </c>
      <c r="L94" t="s">
        <v>190</v>
      </c>
    </row>
    <row r="95" spans="1:12">
      <c r="A95" s="43">
        <v>46059</v>
      </c>
      <c r="B95" s="44" t="s">
        <v>269</v>
      </c>
      <c r="C95" s="16" t="s">
        <v>169</v>
      </c>
      <c r="D95" s="45" t="s">
        <v>79</v>
      </c>
      <c r="E95" s="44">
        <v>2000</v>
      </c>
      <c r="F95">
        <f t="shared" si="1"/>
        <v>3.62515860068878</v>
      </c>
      <c r="G95">
        <v>551.7</v>
      </c>
      <c r="H95" s="36" t="s">
        <v>15</v>
      </c>
      <c r="I95" t="s">
        <v>93</v>
      </c>
      <c r="J95" t="s">
        <v>188</v>
      </c>
      <c r="K95" s="24" t="s">
        <v>189</v>
      </c>
      <c r="L95" t="s">
        <v>190</v>
      </c>
    </row>
    <row r="96" spans="1:12">
      <c r="A96" s="46">
        <v>46060</v>
      </c>
      <c r="B96" s="16" t="s">
        <v>270</v>
      </c>
      <c r="C96" s="16" t="s">
        <v>169</v>
      </c>
      <c r="D96" s="32" t="s">
        <v>79</v>
      </c>
      <c r="E96" s="47">
        <v>1000</v>
      </c>
      <c r="F96">
        <f t="shared" si="1"/>
        <v>1.81257930034439</v>
      </c>
      <c r="G96">
        <v>551.7</v>
      </c>
      <c r="H96" s="17" t="s">
        <v>11</v>
      </c>
      <c r="I96" s="16" t="s">
        <v>89</v>
      </c>
      <c r="J96" t="s">
        <v>188</v>
      </c>
      <c r="K96" s="24" t="s">
        <v>189</v>
      </c>
      <c r="L96" t="s">
        <v>190</v>
      </c>
    </row>
    <row r="97" spans="1:12">
      <c r="A97" s="46">
        <v>46060</v>
      </c>
      <c r="B97" s="16" t="s">
        <v>271</v>
      </c>
      <c r="C97" s="16" t="s">
        <v>167</v>
      </c>
      <c r="D97" s="32" t="s">
        <v>79</v>
      </c>
      <c r="E97" s="47">
        <v>2500</v>
      </c>
      <c r="F97">
        <f t="shared" si="1"/>
        <v>4.53144825086097</v>
      </c>
      <c r="G97">
        <v>551.7</v>
      </c>
      <c r="H97" s="17" t="s">
        <v>11</v>
      </c>
      <c r="I97" s="16" t="s">
        <v>89</v>
      </c>
      <c r="J97" t="s">
        <v>188</v>
      </c>
      <c r="K97" s="24" t="s">
        <v>189</v>
      </c>
      <c r="L97" t="s">
        <v>190</v>
      </c>
    </row>
    <row r="98" spans="1:12">
      <c r="A98" s="46">
        <v>46060</v>
      </c>
      <c r="B98" s="16" t="s">
        <v>248</v>
      </c>
      <c r="C98" s="16" t="s">
        <v>174</v>
      </c>
      <c r="D98" s="32" t="s">
        <v>79</v>
      </c>
      <c r="E98" s="47">
        <v>5000</v>
      </c>
      <c r="F98">
        <f t="shared" si="1"/>
        <v>9.06289650172195</v>
      </c>
      <c r="G98">
        <v>551.7</v>
      </c>
      <c r="H98" s="17" t="s">
        <v>11</v>
      </c>
      <c r="I98" s="16" t="s">
        <v>89</v>
      </c>
      <c r="J98" t="s">
        <v>188</v>
      </c>
      <c r="K98" s="24" t="s">
        <v>189</v>
      </c>
      <c r="L98" t="s">
        <v>190</v>
      </c>
    </row>
    <row r="99" spans="1:12">
      <c r="A99" s="46">
        <v>46060</v>
      </c>
      <c r="B99" s="16" t="s">
        <v>272</v>
      </c>
      <c r="C99" s="16" t="s">
        <v>169</v>
      </c>
      <c r="D99" s="32" t="s">
        <v>79</v>
      </c>
      <c r="E99" s="47">
        <v>6000</v>
      </c>
      <c r="F99">
        <f t="shared" si="1"/>
        <v>10.8754758020663</v>
      </c>
      <c r="G99">
        <v>551.7</v>
      </c>
      <c r="H99" s="17" t="s">
        <v>11</v>
      </c>
      <c r="I99" s="16" t="s">
        <v>89</v>
      </c>
      <c r="J99" t="s">
        <v>188</v>
      </c>
      <c r="K99" s="24" t="s">
        <v>189</v>
      </c>
      <c r="L99" t="s">
        <v>190</v>
      </c>
    </row>
    <row r="100" spans="1:12">
      <c r="A100" s="43">
        <v>46060</v>
      </c>
      <c r="B100" s="44" t="s">
        <v>273</v>
      </c>
      <c r="C100" s="44" t="s">
        <v>167</v>
      </c>
      <c r="D100" s="45" t="s">
        <v>79</v>
      </c>
      <c r="E100" s="44">
        <v>3500</v>
      </c>
      <c r="F100">
        <f t="shared" si="1"/>
        <v>6.34402755120536</v>
      </c>
      <c r="G100">
        <v>551.7</v>
      </c>
      <c r="H100" s="2" t="s">
        <v>15</v>
      </c>
      <c r="I100" t="s">
        <v>93</v>
      </c>
      <c r="J100" t="s">
        <v>188</v>
      </c>
      <c r="K100" s="24" t="s">
        <v>189</v>
      </c>
      <c r="L100" t="s">
        <v>190</v>
      </c>
    </row>
    <row r="101" spans="1:12">
      <c r="A101" s="43">
        <v>46060</v>
      </c>
      <c r="B101" s="44" t="s">
        <v>215</v>
      </c>
      <c r="C101" s="16" t="s">
        <v>174</v>
      </c>
      <c r="D101" s="45" t="s">
        <v>79</v>
      </c>
      <c r="E101" s="44">
        <v>5000</v>
      </c>
      <c r="F101">
        <f t="shared" si="1"/>
        <v>9.06289650172195</v>
      </c>
      <c r="G101">
        <v>551.7</v>
      </c>
      <c r="H101" s="36" t="s">
        <v>15</v>
      </c>
      <c r="I101" t="s">
        <v>93</v>
      </c>
      <c r="J101" t="s">
        <v>188</v>
      </c>
      <c r="K101" s="24" t="s">
        <v>189</v>
      </c>
      <c r="L101" t="s">
        <v>190</v>
      </c>
    </row>
    <row r="102" spans="1:12">
      <c r="A102" s="43">
        <v>46060</v>
      </c>
      <c r="B102" s="44" t="s">
        <v>274</v>
      </c>
      <c r="C102" s="16" t="s">
        <v>169</v>
      </c>
      <c r="D102" s="45" t="s">
        <v>79</v>
      </c>
      <c r="E102" s="44">
        <v>7000</v>
      </c>
      <c r="F102">
        <f t="shared" si="1"/>
        <v>12.6880551024107</v>
      </c>
      <c r="G102">
        <v>551.7</v>
      </c>
      <c r="H102" s="2" t="s">
        <v>15</v>
      </c>
      <c r="I102" t="s">
        <v>93</v>
      </c>
      <c r="J102" t="s">
        <v>188</v>
      </c>
      <c r="K102" s="24" t="s">
        <v>189</v>
      </c>
      <c r="L102" t="s">
        <v>190</v>
      </c>
    </row>
    <row r="103" spans="1:12">
      <c r="A103" s="26">
        <v>46062</v>
      </c>
      <c r="B103" t="s">
        <v>275</v>
      </c>
      <c r="C103" t="s">
        <v>172</v>
      </c>
      <c r="D103" s="13" t="s">
        <v>10</v>
      </c>
      <c r="E103">
        <v>5000</v>
      </c>
      <c r="F103">
        <f t="shared" si="1"/>
        <v>9.06289650172195</v>
      </c>
      <c r="G103">
        <v>551.7</v>
      </c>
      <c r="H103" s="13" t="s">
        <v>9</v>
      </c>
      <c r="I103" t="s">
        <v>103</v>
      </c>
      <c r="J103" t="s">
        <v>188</v>
      </c>
      <c r="K103" s="24" t="s">
        <v>189</v>
      </c>
      <c r="L103" t="s">
        <v>190</v>
      </c>
    </row>
    <row r="104" spans="1:12">
      <c r="A104" s="29">
        <v>46062</v>
      </c>
      <c r="B104" s="30" t="s">
        <v>276</v>
      </c>
      <c r="C104" s="30" t="s">
        <v>172</v>
      </c>
      <c r="D104" s="51" t="s">
        <v>14</v>
      </c>
      <c r="E104" s="30">
        <v>5000</v>
      </c>
      <c r="F104">
        <f t="shared" si="1"/>
        <v>9.06289650172195</v>
      </c>
      <c r="G104">
        <v>551.7</v>
      </c>
      <c r="H104" s="2" t="s">
        <v>13</v>
      </c>
      <c r="I104" s="30" t="s">
        <v>103</v>
      </c>
      <c r="J104" t="s">
        <v>188</v>
      </c>
      <c r="K104" s="24" t="s">
        <v>189</v>
      </c>
      <c r="L104" t="s">
        <v>190</v>
      </c>
    </row>
    <row r="105" spans="1:12">
      <c r="A105" s="29">
        <v>46062</v>
      </c>
      <c r="B105" s="30" t="s">
        <v>276</v>
      </c>
      <c r="C105" s="30" t="s">
        <v>172</v>
      </c>
      <c r="D105" s="51" t="s">
        <v>79</v>
      </c>
      <c r="E105" s="30">
        <v>5000</v>
      </c>
      <c r="F105">
        <f t="shared" si="1"/>
        <v>9.06289650172195</v>
      </c>
      <c r="G105">
        <v>551.7</v>
      </c>
      <c r="H105" s="17" t="s">
        <v>11</v>
      </c>
      <c r="I105" s="30" t="s">
        <v>103</v>
      </c>
      <c r="J105" t="s">
        <v>188</v>
      </c>
      <c r="K105" s="24" t="s">
        <v>189</v>
      </c>
      <c r="L105" t="s">
        <v>190</v>
      </c>
    </row>
    <row r="106" spans="1:12">
      <c r="A106" s="29">
        <v>46062</v>
      </c>
      <c r="B106" s="30" t="s">
        <v>276</v>
      </c>
      <c r="C106" s="30" t="s">
        <v>172</v>
      </c>
      <c r="D106" s="51" t="s">
        <v>19</v>
      </c>
      <c r="E106" s="30">
        <v>5000</v>
      </c>
      <c r="F106">
        <f t="shared" si="1"/>
        <v>9.06289650172195</v>
      </c>
      <c r="G106">
        <v>551.7</v>
      </c>
      <c r="H106" s="2" t="s">
        <v>18</v>
      </c>
      <c r="I106" s="30" t="s">
        <v>103</v>
      </c>
      <c r="J106" t="s">
        <v>188</v>
      </c>
      <c r="K106" s="24" t="s">
        <v>189</v>
      </c>
      <c r="L106" t="s">
        <v>190</v>
      </c>
    </row>
    <row r="107" spans="1:12">
      <c r="A107" s="26">
        <v>46062</v>
      </c>
      <c r="B107" s="19" t="s">
        <v>194</v>
      </c>
      <c r="C107" s="16" t="s">
        <v>169</v>
      </c>
      <c r="D107" s="27" t="s">
        <v>10</v>
      </c>
      <c r="E107">
        <v>1000</v>
      </c>
      <c r="F107">
        <f t="shared" si="1"/>
        <v>1.81257930034439</v>
      </c>
      <c r="G107">
        <v>551.7</v>
      </c>
      <c r="H107" s="2" t="s">
        <v>22</v>
      </c>
      <c r="I107" t="s">
        <v>104</v>
      </c>
      <c r="J107" t="s">
        <v>188</v>
      </c>
      <c r="K107" s="24" t="s">
        <v>189</v>
      </c>
      <c r="L107" t="s">
        <v>190</v>
      </c>
    </row>
    <row r="108" spans="1:12">
      <c r="A108" s="26">
        <v>46062</v>
      </c>
      <c r="B108" s="19" t="s">
        <v>195</v>
      </c>
      <c r="C108" s="16" t="s">
        <v>169</v>
      </c>
      <c r="D108" s="27" t="s">
        <v>10</v>
      </c>
      <c r="E108">
        <v>1000</v>
      </c>
      <c r="F108">
        <f t="shared" si="1"/>
        <v>1.81257930034439</v>
      </c>
      <c r="G108">
        <v>551.7</v>
      </c>
      <c r="H108" s="2" t="s">
        <v>22</v>
      </c>
      <c r="I108" t="s">
        <v>104</v>
      </c>
      <c r="J108" t="s">
        <v>188</v>
      </c>
      <c r="K108" s="24" t="s">
        <v>189</v>
      </c>
      <c r="L108" t="s">
        <v>190</v>
      </c>
    </row>
    <row r="109" spans="1:12">
      <c r="A109" s="29">
        <v>46062</v>
      </c>
      <c r="B109" s="30" t="s">
        <v>276</v>
      </c>
      <c r="C109" s="30" t="s">
        <v>172</v>
      </c>
      <c r="D109" s="51" t="s">
        <v>10</v>
      </c>
      <c r="E109" s="30">
        <v>5000</v>
      </c>
      <c r="F109">
        <f t="shared" si="1"/>
        <v>9.06289650172195</v>
      </c>
      <c r="G109">
        <v>551.7</v>
      </c>
      <c r="H109" s="2" t="s">
        <v>22</v>
      </c>
      <c r="I109" s="30" t="s">
        <v>103</v>
      </c>
      <c r="J109" t="s">
        <v>188</v>
      </c>
      <c r="K109" s="24" t="s">
        <v>189</v>
      </c>
      <c r="L109" t="s">
        <v>190</v>
      </c>
    </row>
    <row r="110" spans="1:12">
      <c r="A110" s="29">
        <v>46062</v>
      </c>
      <c r="B110" s="30" t="s">
        <v>276</v>
      </c>
      <c r="C110" s="30" t="s">
        <v>172</v>
      </c>
      <c r="D110" s="51" t="s">
        <v>79</v>
      </c>
      <c r="E110" s="30">
        <v>5000</v>
      </c>
      <c r="F110">
        <f t="shared" si="1"/>
        <v>9.06289650172195</v>
      </c>
      <c r="G110">
        <v>551.7</v>
      </c>
      <c r="H110" s="2" t="s">
        <v>17</v>
      </c>
      <c r="I110" s="30" t="s">
        <v>103</v>
      </c>
      <c r="J110" t="s">
        <v>188</v>
      </c>
      <c r="K110" s="24" t="s">
        <v>189</v>
      </c>
      <c r="L110" t="s">
        <v>190</v>
      </c>
    </row>
    <row r="111" spans="1:12">
      <c r="A111" s="29">
        <v>46062</v>
      </c>
      <c r="B111" s="30" t="s">
        <v>276</v>
      </c>
      <c r="C111" s="30" t="s">
        <v>172</v>
      </c>
      <c r="D111" s="51" t="s">
        <v>79</v>
      </c>
      <c r="E111" s="30">
        <v>5000</v>
      </c>
      <c r="F111">
        <f t="shared" si="1"/>
        <v>9.06289650172195</v>
      </c>
      <c r="G111">
        <v>551.7</v>
      </c>
      <c r="H111" s="17" t="s">
        <v>16</v>
      </c>
      <c r="I111" s="30" t="s">
        <v>103</v>
      </c>
      <c r="J111" t="s">
        <v>188</v>
      </c>
      <c r="K111" s="24" t="s">
        <v>189</v>
      </c>
      <c r="L111" t="s">
        <v>190</v>
      </c>
    </row>
    <row r="112" spans="1:12">
      <c r="A112" s="29">
        <v>46062</v>
      </c>
      <c r="B112" s="30" t="s">
        <v>276</v>
      </c>
      <c r="C112" s="30" t="s">
        <v>172</v>
      </c>
      <c r="D112" s="51" t="s">
        <v>79</v>
      </c>
      <c r="E112" s="30">
        <v>5000</v>
      </c>
      <c r="F112">
        <f t="shared" si="1"/>
        <v>9.06289650172195</v>
      </c>
      <c r="G112">
        <v>551.7</v>
      </c>
      <c r="H112" s="2" t="s">
        <v>15</v>
      </c>
      <c r="I112" s="30" t="s">
        <v>103</v>
      </c>
      <c r="J112" t="s">
        <v>188</v>
      </c>
      <c r="K112" s="24" t="s">
        <v>189</v>
      </c>
      <c r="L112" t="s">
        <v>190</v>
      </c>
    </row>
    <row r="113" spans="1:12">
      <c r="A113" s="37">
        <v>46062</v>
      </c>
      <c r="B113" s="38" t="s">
        <v>275</v>
      </c>
      <c r="C113" s="38" t="s">
        <v>172</v>
      </c>
      <c r="D113" s="52" t="s">
        <v>21</v>
      </c>
      <c r="E113" s="38">
        <v>5000</v>
      </c>
      <c r="F113">
        <f t="shared" si="1"/>
        <v>9.06289650172195</v>
      </c>
      <c r="G113">
        <v>551.7</v>
      </c>
      <c r="H113" s="2" t="s">
        <v>20</v>
      </c>
      <c r="I113" s="38" t="s">
        <v>103</v>
      </c>
      <c r="J113" t="s">
        <v>188</v>
      </c>
      <c r="K113" s="24" t="s">
        <v>189</v>
      </c>
      <c r="L113" t="s">
        <v>190</v>
      </c>
    </row>
    <row r="114" spans="1:12">
      <c r="A114" s="46">
        <v>46063</v>
      </c>
      <c r="B114" s="16" t="s">
        <v>277</v>
      </c>
      <c r="C114" s="16" t="s">
        <v>169</v>
      </c>
      <c r="D114" s="32" t="s">
        <v>79</v>
      </c>
      <c r="E114" s="47">
        <v>6000</v>
      </c>
      <c r="F114">
        <f t="shared" si="1"/>
        <v>10.8754758020663</v>
      </c>
      <c r="G114">
        <v>551.7</v>
      </c>
      <c r="H114" s="17" t="s">
        <v>11</v>
      </c>
      <c r="I114" s="16" t="s">
        <v>99</v>
      </c>
      <c r="J114" t="s">
        <v>188</v>
      </c>
      <c r="K114" s="24" t="s">
        <v>189</v>
      </c>
      <c r="L114" t="s">
        <v>190</v>
      </c>
    </row>
    <row r="115" spans="1:12">
      <c r="A115" s="46">
        <v>46063</v>
      </c>
      <c r="B115" s="16" t="s">
        <v>278</v>
      </c>
      <c r="C115" s="16" t="s">
        <v>167</v>
      </c>
      <c r="D115" s="32" t="s">
        <v>79</v>
      </c>
      <c r="E115" s="47">
        <v>4000</v>
      </c>
      <c r="F115">
        <f t="shared" si="1"/>
        <v>7.25031720137756</v>
      </c>
      <c r="G115">
        <v>551.7</v>
      </c>
      <c r="H115" s="17" t="s">
        <v>11</v>
      </c>
      <c r="I115" s="16" t="s">
        <v>99</v>
      </c>
      <c r="J115" t="s">
        <v>188</v>
      </c>
      <c r="K115" s="24" t="s">
        <v>189</v>
      </c>
      <c r="L115" t="s">
        <v>190</v>
      </c>
    </row>
    <row r="116" spans="1:12">
      <c r="A116" s="46">
        <v>46063</v>
      </c>
      <c r="B116" s="16" t="s">
        <v>279</v>
      </c>
      <c r="C116" s="16" t="s">
        <v>169</v>
      </c>
      <c r="D116" s="32" t="s">
        <v>79</v>
      </c>
      <c r="E116" s="47">
        <v>2000</v>
      </c>
      <c r="F116">
        <f t="shared" si="1"/>
        <v>3.62515860068878</v>
      </c>
      <c r="G116">
        <v>551.7</v>
      </c>
      <c r="H116" s="17" t="s">
        <v>11</v>
      </c>
      <c r="I116" s="16" t="s">
        <v>99</v>
      </c>
      <c r="J116" t="s">
        <v>188</v>
      </c>
      <c r="K116" s="24" t="s">
        <v>189</v>
      </c>
      <c r="L116" t="s">
        <v>190</v>
      </c>
    </row>
    <row r="117" spans="1:12">
      <c r="A117" s="46">
        <v>46063</v>
      </c>
      <c r="B117" s="16" t="s">
        <v>280</v>
      </c>
      <c r="C117" s="16" t="s">
        <v>174</v>
      </c>
      <c r="D117" s="32" t="s">
        <v>79</v>
      </c>
      <c r="E117" s="47">
        <v>13000</v>
      </c>
      <c r="F117">
        <f t="shared" si="1"/>
        <v>23.5635309044771</v>
      </c>
      <c r="G117">
        <v>551.7</v>
      </c>
      <c r="H117" s="17" t="s">
        <v>11</v>
      </c>
      <c r="I117" s="16" t="s">
        <v>99</v>
      </c>
      <c r="J117" t="s">
        <v>188</v>
      </c>
      <c r="K117" s="24" t="s">
        <v>189</v>
      </c>
      <c r="L117" t="s">
        <v>190</v>
      </c>
    </row>
    <row r="118" spans="1:12">
      <c r="A118" s="46">
        <v>46063</v>
      </c>
      <c r="B118" s="16" t="s">
        <v>281</v>
      </c>
      <c r="C118" s="16" t="s">
        <v>174</v>
      </c>
      <c r="D118" s="32" t="s">
        <v>79</v>
      </c>
      <c r="E118" s="47">
        <v>5000</v>
      </c>
      <c r="F118">
        <f t="shared" si="1"/>
        <v>9.06289650172195</v>
      </c>
      <c r="G118">
        <v>551.7</v>
      </c>
      <c r="H118" s="17" t="s">
        <v>11</v>
      </c>
      <c r="I118" s="16" t="s">
        <v>99</v>
      </c>
      <c r="J118" t="s">
        <v>188</v>
      </c>
      <c r="K118" s="24" t="s">
        <v>189</v>
      </c>
      <c r="L118" t="s">
        <v>190</v>
      </c>
    </row>
    <row r="119" spans="1:12">
      <c r="A119" s="46">
        <v>46063</v>
      </c>
      <c r="B119" s="16" t="s">
        <v>282</v>
      </c>
      <c r="C119" s="16" t="s">
        <v>169</v>
      </c>
      <c r="D119" s="32" t="s">
        <v>79</v>
      </c>
      <c r="E119" s="47">
        <v>500</v>
      </c>
      <c r="F119">
        <f t="shared" si="1"/>
        <v>0.906289650172195</v>
      </c>
      <c r="G119">
        <v>551.7</v>
      </c>
      <c r="H119" s="17" t="s">
        <v>11</v>
      </c>
      <c r="I119" s="16" t="s">
        <v>99</v>
      </c>
      <c r="J119" t="s">
        <v>188</v>
      </c>
      <c r="K119" s="24" t="s">
        <v>189</v>
      </c>
      <c r="L119" t="s">
        <v>190</v>
      </c>
    </row>
    <row r="120" spans="1:12">
      <c r="A120" s="46">
        <v>46063</v>
      </c>
      <c r="B120" s="16" t="s">
        <v>283</v>
      </c>
      <c r="C120" s="16" t="s">
        <v>169</v>
      </c>
      <c r="D120" s="32" t="s">
        <v>79</v>
      </c>
      <c r="E120" s="47">
        <v>500</v>
      </c>
      <c r="F120">
        <f t="shared" si="1"/>
        <v>0.906289650172195</v>
      </c>
      <c r="G120">
        <v>551.7</v>
      </c>
      <c r="H120" s="17" t="s">
        <v>11</v>
      </c>
      <c r="I120" s="16" t="s">
        <v>99</v>
      </c>
      <c r="J120" t="s">
        <v>188</v>
      </c>
      <c r="K120" s="24" t="s">
        <v>189</v>
      </c>
      <c r="L120" t="s">
        <v>190</v>
      </c>
    </row>
    <row r="121" spans="1:12">
      <c r="A121" s="46">
        <v>46063</v>
      </c>
      <c r="B121" s="16" t="s">
        <v>284</v>
      </c>
      <c r="C121" s="16" t="s">
        <v>169</v>
      </c>
      <c r="D121" s="32" t="s">
        <v>79</v>
      </c>
      <c r="E121" s="47">
        <v>500</v>
      </c>
      <c r="F121">
        <f t="shared" si="1"/>
        <v>0.906289650172195</v>
      </c>
      <c r="G121">
        <v>551.7</v>
      </c>
      <c r="H121" s="17" t="s">
        <v>11</v>
      </c>
      <c r="I121" s="16" t="s">
        <v>99</v>
      </c>
      <c r="J121" t="s">
        <v>188</v>
      </c>
      <c r="K121" s="24" t="s">
        <v>189</v>
      </c>
      <c r="L121" t="s">
        <v>190</v>
      </c>
    </row>
    <row r="122" spans="1:12">
      <c r="A122" s="46">
        <v>46063</v>
      </c>
      <c r="B122" s="16" t="s">
        <v>285</v>
      </c>
      <c r="C122" s="16" t="s">
        <v>169</v>
      </c>
      <c r="D122" s="32" t="s">
        <v>79</v>
      </c>
      <c r="E122" s="47">
        <v>500</v>
      </c>
      <c r="F122">
        <f t="shared" si="1"/>
        <v>0.906289650172195</v>
      </c>
      <c r="G122">
        <v>551.7</v>
      </c>
      <c r="H122" s="17" t="s">
        <v>11</v>
      </c>
      <c r="I122" s="16" t="s">
        <v>99</v>
      </c>
      <c r="J122" t="s">
        <v>188</v>
      </c>
      <c r="K122" s="24" t="s">
        <v>189</v>
      </c>
      <c r="L122" t="s">
        <v>190</v>
      </c>
    </row>
    <row r="123" spans="1:12">
      <c r="A123" s="26">
        <v>46063</v>
      </c>
      <c r="B123" t="s">
        <v>286</v>
      </c>
      <c r="C123" s="16" t="s">
        <v>169</v>
      </c>
      <c r="D123" s="2" t="s">
        <v>79</v>
      </c>
      <c r="E123">
        <v>8000</v>
      </c>
      <c r="F123">
        <f t="shared" si="1"/>
        <v>14.5006344027551</v>
      </c>
      <c r="G123">
        <v>551.7</v>
      </c>
      <c r="H123" s="2" t="s">
        <v>17</v>
      </c>
      <c r="I123" s="30" t="s">
        <v>100</v>
      </c>
      <c r="J123" t="s">
        <v>188</v>
      </c>
      <c r="K123" s="24" t="s">
        <v>189</v>
      </c>
      <c r="L123" t="s">
        <v>190</v>
      </c>
    </row>
    <row r="124" spans="1:12">
      <c r="A124" s="26">
        <v>46063</v>
      </c>
      <c r="B124" t="s">
        <v>287</v>
      </c>
      <c r="C124" s="16" t="s">
        <v>169</v>
      </c>
      <c r="D124" s="2" t="s">
        <v>79</v>
      </c>
      <c r="E124">
        <v>10000</v>
      </c>
      <c r="F124">
        <f t="shared" si="1"/>
        <v>18.1257930034439</v>
      </c>
      <c r="G124">
        <v>551.7</v>
      </c>
      <c r="H124" s="2" t="s">
        <v>17</v>
      </c>
      <c r="I124" s="30" t="s">
        <v>100</v>
      </c>
      <c r="J124" t="s">
        <v>188</v>
      </c>
      <c r="K124" s="24" t="s">
        <v>189</v>
      </c>
      <c r="L124" t="s">
        <v>190</v>
      </c>
    </row>
    <row r="125" spans="1:12">
      <c r="A125" s="26">
        <v>46063</v>
      </c>
      <c r="B125" t="s">
        <v>288</v>
      </c>
      <c r="C125" s="16" t="s">
        <v>169</v>
      </c>
      <c r="D125" s="2" t="s">
        <v>79</v>
      </c>
      <c r="E125">
        <v>1000</v>
      </c>
      <c r="F125">
        <f t="shared" si="1"/>
        <v>1.81257930034439</v>
      </c>
      <c r="G125">
        <v>551.7</v>
      </c>
      <c r="H125" s="2" t="s">
        <v>17</v>
      </c>
      <c r="I125" s="30" t="s">
        <v>100</v>
      </c>
      <c r="J125" t="s">
        <v>188</v>
      </c>
      <c r="K125" s="24" t="s">
        <v>189</v>
      </c>
      <c r="L125" t="s">
        <v>190</v>
      </c>
    </row>
    <row r="126" spans="1:12">
      <c r="A126" s="26">
        <v>46063</v>
      </c>
      <c r="B126" t="s">
        <v>289</v>
      </c>
      <c r="C126" s="16" t="s">
        <v>169</v>
      </c>
      <c r="D126" s="2" t="s">
        <v>79</v>
      </c>
      <c r="E126">
        <v>300</v>
      </c>
      <c r="F126">
        <f t="shared" si="1"/>
        <v>0.543773790103317</v>
      </c>
      <c r="G126">
        <v>551.7</v>
      </c>
      <c r="H126" s="2" t="s">
        <v>17</v>
      </c>
      <c r="I126" s="30" t="s">
        <v>100</v>
      </c>
      <c r="J126" t="s">
        <v>188</v>
      </c>
      <c r="K126" s="24" t="s">
        <v>189</v>
      </c>
      <c r="L126" t="s">
        <v>190</v>
      </c>
    </row>
    <row r="127" spans="1:12">
      <c r="A127" s="26">
        <v>46063</v>
      </c>
      <c r="B127" t="s">
        <v>290</v>
      </c>
      <c r="C127" s="16" t="s">
        <v>169</v>
      </c>
      <c r="D127" s="2" t="s">
        <v>79</v>
      </c>
      <c r="E127">
        <v>300</v>
      </c>
      <c r="F127">
        <f t="shared" si="1"/>
        <v>0.543773790103317</v>
      </c>
      <c r="G127">
        <v>551.7</v>
      </c>
      <c r="H127" s="2" t="s">
        <v>17</v>
      </c>
      <c r="I127" s="30" t="s">
        <v>100</v>
      </c>
      <c r="J127" t="s">
        <v>188</v>
      </c>
      <c r="K127" s="24" t="s">
        <v>189</v>
      </c>
      <c r="L127" t="s">
        <v>190</v>
      </c>
    </row>
    <row r="128" spans="1:12">
      <c r="A128" s="26">
        <v>46063</v>
      </c>
      <c r="B128" t="s">
        <v>291</v>
      </c>
      <c r="C128" s="16" t="s">
        <v>174</v>
      </c>
      <c r="D128" s="2" t="s">
        <v>79</v>
      </c>
      <c r="E128">
        <v>13000</v>
      </c>
      <c r="F128">
        <f t="shared" si="1"/>
        <v>23.5635309044771</v>
      </c>
      <c r="G128">
        <v>551.7</v>
      </c>
      <c r="H128" s="2" t="s">
        <v>17</v>
      </c>
      <c r="I128" s="30" t="s">
        <v>100</v>
      </c>
      <c r="J128" t="s">
        <v>188</v>
      </c>
      <c r="K128" s="24" t="s">
        <v>189</v>
      </c>
      <c r="L128" t="s">
        <v>190</v>
      </c>
    </row>
    <row r="129" spans="1:12">
      <c r="A129" s="26">
        <v>46063</v>
      </c>
      <c r="B129" t="s">
        <v>292</v>
      </c>
      <c r="C129" s="16" t="s">
        <v>174</v>
      </c>
      <c r="D129" s="2" t="s">
        <v>79</v>
      </c>
      <c r="E129">
        <v>5000</v>
      </c>
      <c r="F129">
        <f t="shared" si="1"/>
        <v>9.06289650172195</v>
      </c>
      <c r="G129">
        <v>551.7</v>
      </c>
      <c r="H129" s="2" t="s">
        <v>17</v>
      </c>
      <c r="I129" s="30" t="s">
        <v>100</v>
      </c>
      <c r="J129" t="s">
        <v>188</v>
      </c>
      <c r="K129" s="24" t="s">
        <v>189</v>
      </c>
      <c r="L129" t="s">
        <v>190</v>
      </c>
    </row>
    <row r="130" spans="1:12">
      <c r="A130" s="42">
        <v>46063</v>
      </c>
      <c r="B130" s="16" t="s">
        <v>293</v>
      </c>
      <c r="C130" s="16" t="s">
        <v>174</v>
      </c>
      <c r="D130" s="31" t="s">
        <v>79</v>
      </c>
      <c r="E130" s="41">
        <v>5000</v>
      </c>
      <c r="F130">
        <f t="shared" ref="F130:F193" si="2">+E130/G130</f>
        <v>9.06289650172195</v>
      </c>
      <c r="G130">
        <v>551.7</v>
      </c>
      <c r="H130" s="17" t="s">
        <v>16</v>
      </c>
      <c r="I130" s="16" t="s">
        <v>102</v>
      </c>
      <c r="J130" t="s">
        <v>188</v>
      </c>
      <c r="K130" s="24" t="s">
        <v>189</v>
      </c>
      <c r="L130" t="s">
        <v>190</v>
      </c>
    </row>
    <row r="131" spans="1:12">
      <c r="A131" s="42">
        <v>46063</v>
      </c>
      <c r="B131" s="16" t="s">
        <v>294</v>
      </c>
      <c r="C131" s="16" t="s">
        <v>169</v>
      </c>
      <c r="D131" s="31" t="s">
        <v>79</v>
      </c>
      <c r="E131" s="41">
        <v>5000</v>
      </c>
      <c r="F131">
        <f t="shared" si="2"/>
        <v>9.06289650172195</v>
      </c>
      <c r="G131">
        <v>551.7</v>
      </c>
      <c r="H131" s="17" t="s">
        <v>16</v>
      </c>
      <c r="I131" s="16" t="s">
        <v>102</v>
      </c>
      <c r="J131" t="s">
        <v>188</v>
      </c>
      <c r="K131" s="24" t="s">
        <v>189</v>
      </c>
      <c r="L131" t="s">
        <v>190</v>
      </c>
    </row>
    <row r="132" spans="1:12">
      <c r="A132" s="42">
        <v>46063</v>
      </c>
      <c r="B132" s="16" t="s">
        <v>295</v>
      </c>
      <c r="C132" s="16" t="s">
        <v>167</v>
      </c>
      <c r="D132" s="31" t="s">
        <v>79</v>
      </c>
      <c r="E132" s="41">
        <v>4000</v>
      </c>
      <c r="F132">
        <f t="shared" si="2"/>
        <v>7.25031720137756</v>
      </c>
      <c r="G132">
        <v>551.7</v>
      </c>
      <c r="H132" s="17" t="s">
        <v>16</v>
      </c>
      <c r="I132" s="16" t="s">
        <v>102</v>
      </c>
      <c r="J132" t="s">
        <v>188</v>
      </c>
      <c r="K132" s="24" t="s">
        <v>189</v>
      </c>
      <c r="L132" t="s">
        <v>190</v>
      </c>
    </row>
    <row r="133" spans="1:12">
      <c r="A133" s="42">
        <v>46063</v>
      </c>
      <c r="B133" s="16" t="s">
        <v>296</v>
      </c>
      <c r="C133" s="16" t="s">
        <v>174</v>
      </c>
      <c r="D133" s="31" t="s">
        <v>79</v>
      </c>
      <c r="E133" s="41">
        <v>13000</v>
      </c>
      <c r="F133">
        <f t="shared" si="2"/>
        <v>23.5635309044771</v>
      </c>
      <c r="G133">
        <v>551.7</v>
      </c>
      <c r="H133" s="17" t="s">
        <v>16</v>
      </c>
      <c r="I133" s="16" t="s">
        <v>102</v>
      </c>
      <c r="J133" t="s">
        <v>188</v>
      </c>
      <c r="K133" s="24" t="s">
        <v>189</v>
      </c>
      <c r="L133" t="s">
        <v>190</v>
      </c>
    </row>
    <row r="134" spans="1:12">
      <c r="A134" s="42">
        <v>46063</v>
      </c>
      <c r="B134" s="16" t="s">
        <v>297</v>
      </c>
      <c r="C134" s="16" t="s">
        <v>169</v>
      </c>
      <c r="D134" s="31" t="s">
        <v>79</v>
      </c>
      <c r="E134" s="41">
        <v>1000</v>
      </c>
      <c r="F134">
        <f t="shared" si="2"/>
        <v>1.81257930034439</v>
      </c>
      <c r="G134">
        <v>551.7</v>
      </c>
      <c r="H134" s="17" t="s">
        <v>16</v>
      </c>
      <c r="I134" s="16" t="s">
        <v>102</v>
      </c>
      <c r="J134" t="s">
        <v>188</v>
      </c>
      <c r="K134" s="24" t="s">
        <v>189</v>
      </c>
      <c r="L134" t="s">
        <v>190</v>
      </c>
    </row>
    <row r="135" spans="1:12">
      <c r="A135" s="42">
        <v>46063</v>
      </c>
      <c r="B135" s="16" t="s">
        <v>298</v>
      </c>
      <c r="C135" s="16" t="s">
        <v>169</v>
      </c>
      <c r="D135" s="31" t="s">
        <v>79</v>
      </c>
      <c r="E135" s="41">
        <v>500</v>
      </c>
      <c r="F135">
        <f t="shared" si="2"/>
        <v>0.906289650172195</v>
      </c>
      <c r="G135">
        <v>551.7</v>
      </c>
      <c r="H135" s="17" t="s">
        <v>16</v>
      </c>
      <c r="I135" s="16" t="s">
        <v>102</v>
      </c>
      <c r="J135" t="s">
        <v>188</v>
      </c>
      <c r="K135" s="24" t="s">
        <v>189</v>
      </c>
      <c r="L135" t="s">
        <v>190</v>
      </c>
    </row>
    <row r="136" spans="1:12">
      <c r="A136" s="42">
        <v>46063</v>
      </c>
      <c r="B136" s="16" t="s">
        <v>299</v>
      </c>
      <c r="C136" s="16" t="s">
        <v>169</v>
      </c>
      <c r="D136" s="31" t="s">
        <v>79</v>
      </c>
      <c r="E136" s="41">
        <v>500</v>
      </c>
      <c r="F136">
        <f t="shared" si="2"/>
        <v>0.906289650172195</v>
      </c>
      <c r="G136">
        <v>551.7</v>
      </c>
      <c r="H136" s="17" t="s">
        <v>16</v>
      </c>
      <c r="I136" s="16" t="s">
        <v>102</v>
      </c>
      <c r="J136" t="s">
        <v>188</v>
      </c>
      <c r="K136" s="24" t="s">
        <v>189</v>
      </c>
      <c r="L136" t="s">
        <v>190</v>
      </c>
    </row>
    <row r="137" spans="1:12">
      <c r="A137" s="42">
        <v>46063</v>
      </c>
      <c r="B137" s="16" t="s">
        <v>300</v>
      </c>
      <c r="C137" s="16" t="s">
        <v>169</v>
      </c>
      <c r="D137" s="31" t="s">
        <v>79</v>
      </c>
      <c r="E137" s="41">
        <v>500</v>
      </c>
      <c r="F137">
        <f t="shared" si="2"/>
        <v>0.906289650172195</v>
      </c>
      <c r="G137">
        <v>551.7</v>
      </c>
      <c r="H137" s="17" t="s">
        <v>16</v>
      </c>
      <c r="I137" s="16" t="s">
        <v>102</v>
      </c>
      <c r="J137" t="s">
        <v>188</v>
      </c>
      <c r="K137" s="24" t="s">
        <v>189</v>
      </c>
      <c r="L137" t="s">
        <v>190</v>
      </c>
    </row>
    <row r="138" spans="1:12">
      <c r="A138" s="43">
        <v>46063</v>
      </c>
      <c r="B138" s="44" t="s">
        <v>301</v>
      </c>
      <c r="C138" s="16" t="s">
        <v>169</v>
      </c>
      <c r="D138" s="45" t="s">
        <v>79</v>
      </c>
      <c r="E138" s="44">
        <v>6000</v>
      </c>
      <c r="F138">
        <f t="shared" si="2"/>
        <v>10.8754758020663</v>
      </c>
      <c r="G138">
        <v>551.7</v>
      </c>
      <c r="H138" s="36" t="s">
        <v>15</v>
      </c>
      <c r="I138" t="s">
        <v>101</v>
      </c>
      <c r="J138" t="s">
        <v>188</v>
      </c>
      <c r="K138" s="24" t="s">
        <v>189</v>
      </c>
      <c r="L138" t="s">
        <v>190</v>
      </c>
    </row>
    <row r="139" spans="1:12">
      <c r="A139" s="43">
        <v>46063</v>
      </c>
      <c r="B139" s="44" t="s">
        <v>302</v>
      </c>
      <c r="C139" s="16" t="s">
        <v>174</v>
      </c>
      <c r="D139" s="45" t="s">
        <v>79</v>
      </c>
      <c r="E139" s="44">
        <v>5000</v>
      </c>
      <c r="F139">
        <f t="shared" si="2"/>
        <v>9.06289650172195</v>
      </c>
      <c r="G139">
        <v>551.7</v>
      </c>
      <c r="H139" s="2" t="s">
        <v>15</v>
      </c>
      <c r="I139" t="s">
        <v>101</v>
      </c>
      <c r="J139" t="s">
        <v>188</v>
      </c>
      <c r="K139" s="24" t="s">
        <v>189</v>
      </c>
      <c r="L139" t="s">
        <v>190</v>
      </c>
    </row>
    <row r="140" spans="1:12">
      <c r="A140" s="43">
        <v>46063</v>
      </c>
      <c r="B140" s="44" t="s">
        <v>303</v>
      </c>
      <c r="C140" s="44" t="s">
        <v>167</v>
      </c>
      <c r="D140" s="45" t="s">
        <v>79</v>
      </c>
      <c r="E140" s="44">
        <v>7000</v>
      </c>
      <c r="F140">
        <f t="shared" si="2"/>
        <v>12.6880551024107</v>
      </c>
      <c r="G140">
        <v>551.7</v>
      </c>
      <c r="H140" s="36" t="s">
        <v>15</v>
      </c>
      <c r="I140" t="s">
        <v>101</v>
      </c>
      <c r="J140" t="s">
        <v>188</v>
      </c>
      <c r="K140" s="24" t="s">
        <v>189</v>
      </c>
      <c r="L140" t="s">
        <v>190</v>
      </c>
    </row>
    <row r="141" spans="1:12">
      <c r="A141" s="43">
        <v>46063</v>
      </c>
      <c r="B141" s="44" t="s">
        <v>304</v>
      </c>
      <c r="C141" s="16" t="s">
        <v>174</v>
      </c>
      <c r="D141" s="45" t="s">
        <v>79</v>
      </c>
      <c r="E141" s="44">
        <v>13000</v>
      </c>
      <c r="F141">
        <f t="shared" si="2"/>
        <v>23.5635309044771</v>
      </c>
      <c r="G141">
        <v>551.7</v>
      </c>
      <c r="H141" s="2" t="s">
        <v>15</v>
      </c>
      <c r="I141" t="s">
        <v>101</v>
      </c>
      <c r="J141" t="s">
        <v>188</v>
      </c>
      <c r="K141" s="24" t="s">
        <v>189</v>
      </c>
      <c r="L141" t="s">
        <v>190</v>
      </c>
    </row>
    <row r="142" spans="1:12">
      <c r="A142" s="43">
        <v>46063</v>
      </c>
      <c r="B142" s="44" t="s">
        <v>305</v>
      </c>
      <c r="C142" s="16" t="s">
        <v>169</v>
      </c>
      <c r="D142" s="45" t="s">
        <v>79</v>
      </c>
      <c r="E142" s="44">
        <v>2000</v>
      </c>
      <c r="F142">
        <f t="shared" si="2"/>
        <v>3.62515860068878</v>
      </c>
      <c r="G142">
        <v>551.7</v>
      </c>
      <c r="H142" s="36" t="s">
        <v>15</v>
      </c>
      <c r="I142" t="s">
        <v>101</v>
      </c>
      <c r="J142" t="s">
        <v>188</v>
      </c>
      <c r="K142" s="24" t="s">
        <v>189</v>
      </c>
      <c r="L142" t="s">
        <v>190</v>
      </c>
    </row>
    <row r="143" spans="1:12">
      <c r="A143" s="43">
        <v>46063</v>
      </c>
      <c r="B143" s="44" t="s">
        <v>306</v>
      </c>
      <c r="C143" s="44" t="s">
        <v>175</v>
      </c>
      <c r="D143" s="45" t="s">
        <v>79</v>
      </c>
      <c r="E143" s="44">
        <v>3000</v>
      </c>
      <c r="F143">
        <f t="shared" si="2"/>
        <v>5.43773790103317</v>
      </c>
      <c r="G143">
        <v>551.7</v>
      </c>
      <c r="H143" s="2" t="s">
        <v>15</v>
      </c>
      <c r="I143" t="s">
        <v>101</v>
      </c>
      <c r="J143" t="s">
        <v>188</v>
      </c>
      <c r="K143" s="24" t="s">
        <v>189</v>
      </c>
      <c r="L143" t="s">
        <v>190</v>
      </c>
    </row>
    <row r="144" spans="1:12">
      <c r="A144" s="46">
        <v>46064</v>
      </c>
      <c r="B144" s="16" t="s">
        <v>307</v>
      </c>
      <c r="C144" s="16" t="s">
        <v>169</v>
      </c>
      <c r="D144" s="32" t="s">
        <v>79</v>
      </c>
      <c r="E144" s="47">
        <v>500</v>
      </c>
      <c r="F144">
        <f t="shared" si="2"/>
        <v>0.906289650172195</v>
      </c>
      <c r="G144">
        <v>551.7</v>
      </c>
      <c r="H144" s="17" t="s">
        <v>11</v>
      </c>
      <c r="I144" s="16" t="s">
        <v>99</v>
      </c>
      <c r="J144" t="s">
        <v>188</v>
      </c>
      <c r="K144" s="24" t="s">
        <v>189</v>
      </c>
      <c r="L144" t="s">
        <v>190</v>
      </c>
    </row>
    <row r="145" spans="1:12">
      <c r="A145" s="46">
        <v>46064</v>
      </c>
      <c r="B145" s="16" t="s">
        <v>308</v>
      </c>
      <c r="C145" s="16" t="s">
        <v>169</v>
      </c>
      <c r="D145" s="32" t="s">
        <v>79</v>
      </c>
      <c r="E145" s="47">
        <v>4000</v>
      </c>
      <c r="F145">
        <f t="shared" si="2"/>
        <v>7.25031720137756</v>
      </c>
      <c r="G145">
        <v>551.7</v>
      </c>
      <c r="H145" s="17" t="s">
        <v>11</v>
      </c>
      <c r="I145" s="16" t="s">
        <v>99</v>
      </c>
      <c r="J145" t="s">
        <v>188</v>
      </c>
      <c r="K145" s="24" t="s">
        <v>189</v>
      </c>
      <c r="L145" t="s">
        <v>190</v>
      </c>
    </row>
    <row r="146" spans="1:12">
      <c r="A146" s="46">
        <v>46064</v>
      </c>
      <c r="B146" s="16" t="s">
        <v>309</v>
      </c>
      <c r="C146" s="16" t="s">
        <v>169</v>
      </c>
      <c r="D146" s="32" t="s">
        <v>79</v>
      </c>
      <c r="E146" s="47">
        <v>3000</v>
      </c>
      <c r="F146">
        <f t="shared" si="2"/>
        <v>5.43773790103317</v>
      </c>
      <c r="G146">
        <v>551.7</v>
      </c>
      <c r="H146" s="17" t="s">
        <v>11</v>
      </c>
      <c r="I146" s="16" t="s">
        <v>99</v>
      </c>
      <c r="J146" t="s">
        <v>188</v>
      </c>
      <c r="K146" s="24" t="s">
        <v>189</v>
      </c>
      <c r="L146" t="s">
        <v>190</v>
      </c>
    </row>
    <row r="147" spans="1:12">
      <c r="A147" s="46">
        <v>46064</v>
      </c>
      <c r="B147" s="16" t="s">
        <v>310</v>
      </c>
      <c r="C147" s="16" t="s">
        <v>169</v>
      </c>
      <c r="D147" s="32" t="s">
        <v>79</v>
      </c>
      <c r="E147" s="47">
        <v>3000</v>
      </c>
      <c r="F147">
        <f t="shared" si="2"/>
        <v>5.43773790103317</v>
      </c>
      <c r="G147">
        <v>551.7</v>
      </c>
      <c r="H147" s="17" t="s">
        <v>11</v>
      </c>
      <c r="I147" s="16" t="s">
        <v>99</v>
      </c>
      <c r="J147" t="s">
        <v>188</v>
      </c>
      <c r="K147" s="24" t="s">
        <v>189</v>
      </c>
      <c r="L147" t="s">
        <v>190</v>
      </c>
    </row>
    <row r="148" spans="1:12">
      <c r="A148" s="46">
        <v>46064</v>
      </c>
      <c r="B148" s="16" t="s">
        <v>311</v>
      </c>
      <c r="C148" s="16" t="s">
        <v>175</v>
      </c>
      <c r="D148" s="32" t="s">
        <v>79</v>
      </c>
      <c r="E148" s="47">
        <v>5000</v>
      </c>
      <c r="F148">
        <f t="shared" si="2"/>
        <v>9.06289650172195</v>
      </c>
      <c r="G148">
        <v>551.7</v>
      </c>
      <c r="H148" s="17" t="s">
        <v>11</v>
      </c>
      <c r="I148" s="16" t="s">
        <v>99</v>
      </c>
      <c r="J148" t="s">
        <v>188</v>
      </c>
      <c r="K148" s="24" t="s">
        <v>189</v>
      </c>
      <c r="L148" t="s">
        <v>190</v>
      </c>
    </row>
    <row r="149" spans="1:12">
      <c r="A149" s="46">
        <v>46064</v>
      </c>
      <c r="B149" s="16" t="s">
        <v>312</v>
      </c>
      <c r="C149" s="16" t="s">
        <v>169</v>
      </c>
      <c r="D149" s="32" t="s">
        <v>79</v>
      </c>
      <c r="E149" s="47">
        <v>10000</v>
      </c>
      <c r="F149">
        <f t="shared" si="2"/>
        <v>18.1257930034439</v>
      </c>
      <c r="G149">
        <v>551.7</v>
      </c>
      <c r="H149" s="17" t="s">
        <v>11</v>
      </c>
      <c r="I149" s="16" t="s">
        <v>99</v>
      </c>
      <c r="J149" t="s">
        <v>188</v>
      </c>
      <c r="K149" s="24" t="s">
        <v>189</v>
      </c>
      <c r="L149" t="s">
        <v>190</v>
      </c>
    </row>
    <row r="150" spans="1:12">
      <c r="A150" s="46">
        <v>46064</v>
      </c>
      <c r="B150" s="16" t="s">
        <v>313</v>
      </c>
      <c r="C150" s="16" t="s">
        <v>169</v>
      </c>
      <c r="D150" s="32" t="s">
        <v>79</v>
      </c>
      <c r="E150" s="47">
        <v>2000</v>
      </c>
      <c r="F150">
        <f t="shared" si="2"/>
        <v>3.62515860068878</v>
      </c>
      <c r="G150">
        <v>551.7</v>
      </c>
      <c r="H150" s="17" t="s">
        <v>11</v>
      </c>
      <c r="I150" s="16" t="s">
        <v>99</v>
      </c>
      <c r="J150" t="s">
        <v>188</v>
      </c>
      <c r="K150" s="24" t="s">
        <v>189</v>
      </c>
      <c r="L150" t="s">
        <v>190</v>
      </c>
    </row>
    <row r="151" spans="1:12">
      <c r="A151" s="46">
        <v>46064</v>
      </c>
      <c r="B151" s="16" t="s">
        <v>279</v>
      </c>
      <c r="C151" s="16" t="s">
        <v>169</v>
      </c>
      <c r="D151" s="32" t="s">
        <v>79</v>
      </c>
      <c r="E151" s="47">
        <v>1000</v>
      </c>
      <c r="F151">
        <f t="shared" si="2"/>
        <v>1.81257930034439</v>
      </c>
      <c r="G151">
        <v>551.7</v>
      </c>
      <c r="H151" s="17" t="s">
        <v>11</v>
      </c>
      <c r="I151" s="16" t="s">
        <v>99</v>
      </c>
      <c r="J151" t="s">
        <v>188</v>
      </c>
      <c r="K151" s="24" t="s">
        <v>189</v>
      </c>
      <c r="L151" t="s">
        <v>190</v>
      </c>
    </row>
    <row r="152" spans="1:12">
      <c r="A152" s="46">
        <v>46064</v>
      </c>
      <c r="B152" s="16" t="s">
        <v>314</v>
      </c>
      <c r="C152" s="16" t="s">
        <v>174</v>
      </c>
      <c r="D152" s="32" t="s">
        <v>79</v>
      </c>
      <c r="E152" s="47">
        <v>13000</v>
      </c>
      <c r="F152">
        <f t="shared" si="2"/>
        <v>23.5635309044771</v>
      </c>
      <c r="G152">
        <v>551.7</v>
      </c>
      <c r="H152" s="17" t="s">
        <v>11</v>
      </c>
      <c r="I152" s="16" t="s">
        <v>99</v>
      </c>
      <c r="J152" t="s">
        <v>188</v>
      </c>
      <c r="K152" s="24" t="s">
        <v>189</v>
      </c>
      <c r="L152" t="s">
        <v>190</v>
      </c>
    </row>
    <row r="153" spans="1:12">
      <c r="A153" s="46">
        <v>46064</v>
      </c>
      <c r="B153" s="16" t="s">
        <v>281</v>
      </c>
      <c r="C153" s="16" t="s">
        <v>174</v>
      </c>
      <c r="D153" s="32" t="s">
        <v>79</v>
      </c>
      <c r="E153" s="47">
        <v>5000</v>
      </c>
      <c r="F153">
        <f t="shared" si="2"/>
        <v>9.06289650172195</v>
      </c>
      <c r="G153">
        <v>551.7</v>
      </c>
      <c r="H153" s="17" t="s">
        <v>11</v>
      </c>
      <c r="I153" s="16" t="s">
        <v>99</v>
      </c>
      <c r="J153" t="s">
        <v>188</v>
      </c>
      <c r="K153" s="24" t="s">
        <v>189</v>
      </c>
      <c r="L153" t="s">
        <v>190</v>
      </c>
    </row>
    <row r="154" spans="1:12">
      <c r="A154" s="46">
        <v>46064</v>
      </c>
      <c r="B154" s="16" t="s">
        <v>284</v>
      </c>
      <c r="C154" s="16" t="s">
        <v>169</v>
      </c>
      <c r="D154" s="32" t="s">
        <v>79</v>
      </c>
      <c r="E154" s="47">
        <v>500</v>
      </c>
      <c r="F154">
        <f t="shared" si="2"/>
        <v>0.906289650172195</v>
      </c>
      <c r="G154">
        <v>551.7</v>
      </c>
      <c r="H154" s="17" t="s">
        <v>11</v>
      </c>
      <c r="I154" s="16" t="s">
        <v>99</v>
      </c>
      <c r="J154" t="s">
        <v>188</v>
      </c>
      <c r="K154" s="24" t="s">
        <v>189</v>
      </c>
      <c r="L154" t="s">
        <v>190</v>
      </c>
    </row>
    <row r="155" spans="1:12">
      <c r="A155" s="46">
        <v>46064</v>
      </c>
      <c r="B155" s="16" t="s">
        <v>285</v>
      </c>
      <c r="C155" s="16" t="s">
        <v>169</v>
      </c>
      <c r="D155" s="32" t="s">
        <v>79</v>
      </c>
      <c r="E155" s="47">
        <v>500</v>
      </c>
      <c r="F155">
        <f t="shared" si="2"/>
        <v>0.906289650172195</v>
      </c>
      <c r="G155">
        <v>551.7</v>
      </c>
      <c r="H155" s="17" t="s">
        <v>11</v>
      </c>
      <c r="I155" s="16" t="s">
        <v>99</v>
      </c>
      <c r="J155" t="s">
        <v>188</v>
      </c>
      <c r="K155" s="24" t="s">
        <v>189</v>
      </c>
      <c r="L155" t="s">
        <v>190</v>
      </c>
    </row>
    <row r="156" spans="1:12">
      <c r="A156" s="26">
        <v>46064</v>
      </c>
      <c r="B156" t="s">
        <v>315</v>
      </c>
      <c r="C156" s="16" t="s">
        <v>169</v>
      </c>
      <c r="D156" s="2" t="s">
        <v>79</v>
      </c>
      <c r="E156">
        <v>300</v>
      </c>
      <c r="F156">
        <f t="shared" si="2"/>
        <v>0.543773790103317</v>
      </c>
      <c r="G156">
        <v>551.7</v>
      </c>
      <c r="H156" s="2" t="s">
        <v>17</v>
      </c>
      <c r="I156" s="30" t="s">
        <v>100</v>
      </c>
      <c r="J156" t="s">
        <v>188</v>
      </c>
      <c r="K156" s="24" t="s">
        <v>189</v>
      </c>
      <c r="L156" t="s">
        <v>190</v>
      </c>
    </row>
    <row r="157" spans="1:12">
      <c r="A157" s="26">
        <v>46064</v>
      </c>
      <c r="B157" t="s">
        <v>316</v>
      </c>
      <c r="C157" s="16" t="s">
        <v>169</v>
      </c>
      <c r="D157" s="2" t="s">
        <v>79</v>
      </c>
      <c r="E157">
        <v>300</v>
      </c>
      <c r="F157">
        <f t="shared" si="2"/>
        <v>0.543773790103317</v>
      </c>
      <c r="G157">
        <v>551.7</v>
      </c>
      <c r="H157" s="2" t="s">
        <v>17</v>
      </c>
      <c r="I157" s="30" t="s">
        <v>100</v>
      </c>
      <c r="J157" t="s">
        <v>188</v>
      </c>
      <c r="K157" s="24" t="s">
        <v>189</v>
      </c>
      <c r="L157" t="s">
        <v>190</v>
      </c>
    </row>
    <row r="158" spans="1:12">
      <c r="A158" s="26">
        <v>46064</v>
      </c>
      <c r="B158" t="s">
        <v>315</v>
      </c>
      <c r="C158" s="16" t="s">
        <v>169</v>
      </c>
      <c r="D158" s="2" t="s">
        <v>79</v>
      </c>
      <c r="E158">
        <v>300</v>
      </c>
      <c r="F158">
        <f t="shared" si="2"/>
        <v>0.543773790103317</v>
      </c>
      <c r="G158">
        <v>551.7</v>
      </c>
      <c r="H158" s="2" t="s">
        <v>17</v>
      </c>
      <c r="I158" s="30" t="s">
        <v>100</v>
      </c>
      <c r="J158" t="s">
        <v>188</v>
      </c>
      <c r="K158" s="24" t="s">
        <v>189</v>
      </c>
      <c r="L158" t="s">
        <v>190</v>
      </c>
    </row>
    <row r="159" spans="1:12">
      <c r="A159" s="26">
        <v>46064</v>
      </c>
      <c r="B159" t="s">
        <v>316</v>
      </c>
      <c r="C159" s="16" t="s">
        <v>169</v>
      </c>
      <c r="D159" s="2" t="s">
        <v>79</v>
      </c>
      <c r="E159">
        <v>300</v>
      </c>
      <c r="F159">
        <f t="shared" si="2"/>
        <v>0.543773790103317</v>
      </c>
      <c r="G159">
        <v>551.7</v>
      </c>
      <c r="H159" s="2" t="s">
        <v>17</v>
      </c>
      <c r="I159" s="30" t="s">
        <v>100</v>
      </c>
      <c r="J159" t="s">
        <v>188</v>
      </c>
      <c r="K159" s="24" t="s">
        <v>189</v>
      </c>
      <c r="L159" t="s">
        <v>190</v>
      </c>
    </row>
    <row r="160" spans="1:12">
      <c r="A160" s="26">
        <v>46064</v>
      </c>
      <c r="B160" t="s">
        <v>289</v>
      </c>
      <c r="C160" s="16" t="s">
        <v>169</v>
      </c>
      <c r="D160" s="2" t="s">
        <v>79</v>
      </c>
      <c r="E160">
        <v>500</v>
      </c>
      <c r="F160">
        <f t="shared" si="2"/>
        <v>0.906289650172195</v>
      </c>
      <c r="G160">
        <v>551.7</v>
      </c>
      <c r="H160" s="2" t="s">
        <v>17</v>
      </c>
      <c r="I160" s="30" t="s">
        <v>100</v>
      </c>
      <c r="J160" t="s">
        <v>188</v>
      </c>
      <c r="K160" s="24" t="s">
        <v>189</v>
      </c>
      <c r="L160" t="s">
        <v>190</v>
      </c>
    </row>
    <row r="161" spans="1:12">
      <c r="A161" s="26">
        <v>46064</v>
      </c>
      <c r="B161" t="s">
        <v>290</v>
      </c>
      <c r="C161" s="16" t="s">
        <v>169</v>
      </c>
      <c r="D161" s="2" t="s">
        <v>79</v>
      </c>
      <c r="E161">
        <v>500</v>
      </c>
      <c r="F161">
        <f t="shared" si="2"/>
        <v>0.906289650172195</v>
      </c>
      <c r="G161">
        <v>551.7</v>
      </c>
      <c r="H161" s="2" t="s">
        <v>17</v>
      </c>
      <c r="I161" s="30" t="s">
        <v>100</v>
      </c>
      <c r="J161" t="s">
        <v>188</v>
      </c>
      <c r="K161" s="24" t="s">
        <v>189</v>
      </c>
      <c r="L161" t="s">
        <v>190</v>
      </c>
    </row>
    <row r="162" spans="1:12">
      <c r="A162" s="26">
        <v>46064</v>
      </c>
      <c r="B162" t="s">
        <v>291</v>
      </c>
      <c r="C162" s="16" t="s">
        <v>174</v>
      </c>
      <c r="D162" s="2" t="s">
        <v>79</v>
      </c>
      <c r="E162">
        <v>13000</v>
      </c>
      <c r="F162">
        <f t="shared" si="2"/>
        <v>23.5635309044771</v>
      </c>
      <c r="G162">
        <v>551.7</v>
      </c>
      <c r="H162" s="2" t="s">
        <v>17</v>
      </c>
      <c r="I162" s="30" t="s">
        <v>100</v>
      </c>
      <c r="J162" t="s">
        <v>188</v>
      </c>
      <c r="K162" s="24" t="s">
        <v>189</v>
      </c>
      <c r="L162" t="s">
        <v>190</v>
      </c>
    </row>
    <row r="163" spans="1:12">
      <c r="A163" s="26">
        <v>46064</v>
      </c>
      <c r="B163" t="s">
        <v>317</v>
      </c>
      <c r="C163" s="16" t="s">
        <v>174</v>
      </c>
      <c r="D163" s="2" t="s">
        <v>79</v>
      </c>
      <c r="E163">
        <v>5000</v>
      </c>
      <c r="F163">
        <f t="shared" si="2"/>
        <v>9.06289650172195</v>
      </c>
      <c r="G163">
        <v>551.7</v>
      </c>
      <c r="H163" s="2" t="s">
        <v>17</v>
      </c>
      <c r="I163" s="30" t="s">
        <v>100</v>
      </c>
      <c r="J163" t="s">
        <v>188</v>
      </c>
      <c r="K163" s="24" t="s">
        <v>189</v>
      </c>
      <c r="L163" t="s">
        <v>190</v>
      </c>
    </row>
    <row r="164" spans="1:12">
      <c r="A164" s="26">
        <v>46064</v>
      </c>
      <c r="B164" t="s">
        <v>318</v>
      </c>
      <c r="C164" t="s">
        <v>175</v>
      </c>
      <c r="D164" s="2" t="s">
        <v>79</v>
      </c>
      <c r="E164">
        <v>5000</v>
      </c>
      <c r="F164">
        <f t="shared" si="2"/>
        <v>9.06289650172195</v>
      </c>
      <c r="G164">
        <v>551.7</v>
      </c>
      <c r="H164" s="2" t="s">
        <v>17</v>
      </c>
      <c r="I164" s="30" t="s">
        <v>100</v>
      </c>
      <c r="J164" t="s">
        <v>188</v>
      </c>
      <c r="K164" s="24" t="s">
        <v>189</v>
      </c>
      <c r="L164" t="s">
        <v>190</v>
      </c>
    </row>
    <row r="165" spans="1:12">
      <c r="A165" s="26">
        <v>46064</v>
      </c>
      <c r="B165" t="s">
        <v>319</v>
      </c>
      <c r="C165" s="16" t="s">
        <v>169</v>
      </c>
      <c r="D165" s="2" t="s">
        <v>79</v>
      </c>
      <c r="E165">
        <v>3500</v>
      </c>
      <c r="F165">
        <f t="shared" si="2"/>
        <v>6.34402755120536</v>
      </c>
      <c r="G165">
        <v>551.7</v>
      </c>
      <c r="H165" s="2" t="s">
        <v>17</v>
      </c>
      <c r="I165" s="30" t="s">
        <v>100</v>
      </c>
      <c r="J165" t="s">
        <v>188</v>
      </c>
      <c r="K165" s="24" t="s">
        <v>189</v>
      </c>
      <c r="L165" t="s">
        <v>190</v>
      </c>
    </row>
    <row r="166" spans="1:12">
      <c r="A166" s="42">
        <v>46064</v>
      </c>
      <c r="B166" s="16" t="s">
        <v>320</v>
      </c>
      <c r="C166" s="16" t="s">
        <v>174</v>
      </c>
      <c r="D166" s="31" t="s">
        <v>79</v>
      </c>
      <c r="E166" s="41">
        <v>5000</v>
      </c>
      <c r="F166">
        <f t="shared" si="2"/>
        <v>9.06289650172195</v>
      </c>
      <c r="G166">
        <v>551.7</v>
      </c>
      <c r="H166" s="17" t="s">
        <v>16</v>
      </c>
      <c r="I166" s="16" t="s">
        <v>102</v>
      </c>
      <c r="J166" t="s">
        <v>188</v>
      </c>
      <c r="K166" s="24" t="s">
        <v>189</v>
      </c>
      <c r="L166" t="s">
        <v>190</v>
      </c>
    </row>
    <row r="167" spans="1:12">
      <c r="A167" s="42">
        <v>46064</v>
      </c>
      <c r="B167" s="16" t="s">
        <v>321</v>
      </c>
      <c r="C167" s="16" t="s">
        <v>169</v>
      </c>
      <c r="D167" s="31" t="s">
        <v>79</v>
      </c>
      <c r="E167" s="41">
        <v>500</v>
      </c>
      <c r="F167">
        <f t="shared" si="2"/>
        <v>0.906289650172195</v>
      </c>
      <c r="G167">
        <v>551.7</v>
      </c>
      <c r="H167" s="17" t="s">
        <v>16</v>
      </c>
      <c r="I167" s="16" t="s">
        <v>102</v>
      </c>
      <c r="J167" t="s">
        <v>188</v>
      </c>
      <c r="K167" s="24" t="s">
        <v>189</v>
      </c>
      <c r="L167" t="s">
        <v>190</v>
      </c>
    </row>
    <row r="168" spans="1:12">
      <c r="A168" s="42">
        <v>46064</v>
      </c>
      <c r="B168" s="16" t="s">
        <v>322</v>
      </c>
      <c r="C168" s="16" t="s">
        <v>174</v>
      </c>
      <c r="D168" s="31" t="s">
        <v>79</v>
      </c>
      <c r="E168" s="41">
        <v>13000</v>
      </c>
      <c r="F168">
        <f t="shared" si="2"/>
        <v>23.5635309044771</v>
      </c>
      <c r="G168">
        <v>551.7</v>
      </c>
      <c r="H168" s="17" t="s">
        <v>16</v>
      </c>
      <c r="I168" s="16" t="s">
        <v>102</v>
      </c>
      <c r="J168" t="s">
        <v>188</v>
      </c>
      <c r="K168" s="24" t="s">
        <v>189</v>
      </c>
      <c r="L168" t="s">
        <v>190</v>
      </c>
    </row>
    <row r="169" spans="1:12">
      <c r="A169" s="42">
        <v>46064</v>
      </c>
      <c r="B169" s="16" t="s">
        <v>323</v>
      </c>
      <c r="C169" s="16" t="s">
        <v>169</v>
      </c>
      <c r="D169" s="31" t="s">
        <v>79</v>
      </c>
      <c r="E169" s="41">
        <v>2000</v>
      </c>
      <c r="F169">
        <f t="shared" si="2"/>
        <v>3.62515860068878</v>
      </c>
      <c r="G169">
        <v>551.7</v>
      </c>
      <c r="H169" s="17" t="s">
        <v>16</v>
      </c>
      <c r="I169" s="16" t="s">
        <v>102</v>
      </c>
      <c r="J169" t="s">
        <v>188</v>
      </c>
      <c r="K169" s="24" t="s">
        <v>189</v>
      </c>
      <c r="L169" t="s">
        <v>190</v>
      </c>
    </row>
    <row r="170" spans="1:12">
      <c r="A170" s="42">
        <v>46064</v>
      </c>
      <c r="B170" s="16" t="s">
        <v>324</v>
      </c>
      <c r="C170" s="16" t="s">
        <v>169</v>
      </c>
      <c r="D170" s="31" t="s">
        <v>79</v>
      </c>
      <c r="E170" s="41">
        <v>500</v>
      </c>
      <c r="F170">
        <f t="shared" si="2"/>
        <v>0.906289650172195</v>
      </c>
      <c r="G170">
        <v>551.7</v>
      </c>
      <c r="H170" s="17" t="s">
        <v>16</v>
      </c>
      <c r="I170" s="16" t="s">
        <v>102</v>
      </c>
      <c r="J170" t="s">
        <v>188</v>
      </c>
      <c r="K170" s="24" t="s">
        <v>189</v>
      </c>
      <c r="L170" t="s">
        <v>190</v>
      </c>
    </row>
    <row r="171" spans="1:12">
      <c r="A171" s="42">
        <v>46064</v>
      </c>
      <c r="B171" s="16" t="s">
        <v>325</v>
      </c>
      <c r="C171" s="16" t="s">
        <v>169</v>
      </c>
      <c r="D171" s="31" t="s">
        <v>79</v>
      </c>
      <c r="E171" s="41">
        <v>500</v>
      </c>
      <c r="F171">
        <f t="shared" si="2"/>
        <v>0.906289650172195</v>
      </c>
      <c r="G171">
        <v>551.7</v>
      </c>
      <c r="H171" s="17" t="s">
        <v>16</v>
      </c>
      <c r="I171" s="16" t="s">
        <v>102</v>
      </c>
      <c r="J171" t="s">
        <v>188</v>
      </c>
      <c r="K171" s="24" t="s">
        <v>189</v>
      </c>
      <c r="L171" t="s">
        <v>190</v>
      </c>
    </row>
    <row r="172" spans="1:12">
      <c r="A172" s="42">
        <v>46064</v>
      </c>
      <c r="B172" s="16" t="s">
        <v>326</v>
      </c>
      <c r="C172" s="16" t="s">
        <v>169</v>
      </c>
      <c r="D172" s="31" t="s">
        <v>79</v>
      </c>
      <c r="E172" s="41">
        <v>500</v>
      </c>
      <c r="F172">
        <f t="shared" si="2"/>
        <v>0.906289650172195</v>
      </c>
      <c r="G172">
        <v>551.7</v>
      </c>
      <c r="H172" s="17" t="s">
        <v>16</v>
      </c>
      <c r="I172" s="16" t="s">
        <v>102</v>
      </c>
      <c r="J172" t="s">
        <v>188</v>
      </c>
      <c r="K172" s="24" t="s">
        <v>189</v>
      </c>
      <c r="L172" t="s">
        <v>190</v>
      </c>
    </row>
    <row r="173" spans="1:12">
      <c r="A173" s="42">
        <v>46064</v>
      </c>
      <c r="B173" s="16" t="s">
        <v>327</v>
      </c>
      <c r="C173" s="16" t="s">
        <v>169</v>
      </c>
      <c r="D173" s="31" t="s">
        <v>79</v>
      </c>
      <c r="E173" s="16">
        <v>1500</v>
      </c>
      <c r="F173">
        <f t="shared" si="2"/>
        <v>2.71886895051658</v>
      </c>
      <c r="G173">
        <v>551.7</v>
      </c>
      <c r="H173" s="17" t="s">
        <v>16</v>
      </c>
      <c r="I173" s="16" t="s">
        <v>102</v>
      </c>
      <c r="J173" t="s">
        <v>188</v>
      </c>
      <c r="K173" s="24" t="s">
        <v>189</v>
      </c>
      <c r="L173" t="s">
        <v>190</v>
      </c>
    </row>
    <row r="174" spans="1:12">
      <c r="A174" s="42">
        <v>46064</v>
      </c>
      <c r="B174" s="16" t="s">
        <v>297</v>
      </c>
      <c r="C174" s="16" t="s">
        <v>169</v>
      </c>
      <c r="D174" s="31" t="s">
        <v>79</v>
      </c>
      <c r="E174" s="41">
        <v>300</v>
      </c>
      <c r="F174">
        <f t="shared" si="2"/>
        <v>0.543773790103317</v>
      </c>
      <c r="G174">
        <v>551.7</v>
      </c>
      <c r="H174" s="17" t="s">
        <v>16</v>
      </c>
      <c r="I174" s="16" t="s">
        <v>102</v>
      </c>
      <c r="J174" t="s">
        <v>188</v>
      </c>
      <c r="K174" s="24" t="s">
        <v>189</v>
      </c>
      <c r="L174" t="s">
        <v>190</v>
      </c>
    </row>
    <row r="175" spans="1:12">
      <c r="A175" s="42">
        <v>46064</v>
      </c>
      <c r="B175" s="16" t="s">
        <v>328</v>
      </c>
      <c r="C175" s="16" t="s">
        <v>169</v>
      </c>
      <c r="D175" s="31" t="s">
        <v>79</v>
      </c>
      <c r="E175" s="41">
        <v>500</v>
      </c>
      <c r="F175">
        <f t="shared" si="2"/>
        <v>0.906289650172195</v>
      </c>
      <c r="G175">
        <v>551.7</v>
      </c>
      <c r="H175" s="17" t="s">
        <v>16</v>
      </c>
      <c r="I175" s="16" t="s">
        <v>102</v>
      </c>
      <c r="J175" t="s">
        <v>188</v>
      </c>
      <c r="K175" s="24" t="s">
        <v>189</v>
      </c>
      <c r="L175" t="s">
        <v>190</v>
      </c>
    </row>
    <row r="176" spans="1:12">
      <c r="A176" s="42">
        <v>46064</v>
      </c>
      <c r="B176" s="16" t="s">
        <v>329</v>
      </c>
      <c r="C176" s="16" t="s">
        <v>169</v>
      </c>
      <c r="D176" s="31" t="s">
        <v>79</v>
      </c>
      <c r="E176" s="41">
        <v>500</v>
      </c>
      <c r="F176">
        <f t="shared" si="2"/>
        <v>0.906289650172195</v>
      </c>
      <c r="G176">
        <v>551.7</v>
      </c>
      <c r="H176" s="17" t="s">
        <v>16</v>
      </c>
      <c r="I176" s="16" t="s">
        <v>102</v>
      </c>
      <c r="J176" t="s">
        <v>188</v>
      </c>
      <c r="K176" s="24" t="s">
        <v>189</v>
      </c>
      <c r="L176" t="s">
        <v>190</v>
      </c>
    </row>
    <row r="177" spans="1:12">
      <c r="A177" s="42">
        <v>46064</v>
      </c>
      <c r="B177" s="16" t="s">
        <v>300</v>
      </c>
      <c r="C177" s="16" t="s">
        <v>169</v>
      </c>
      <c r="D177" s="31" t="s">
        <v>79</v>
      </c>
      <c r="E177" s="41">
        <v>500</v>
      </c>
      <c r="F177">
        <f t="shared" si="2"/>
        <v>0.906289650172195</v>
      </c>
      <c r="G177">
        <v>551.7</v>
      </c>
      <c r="H177" s="17" t="s">
        <v>16</v>
      </c>
      <c r="I177" s="16" t="s">
        <v>102</v>
      </c>
      <c r="J177" t="s">
        <v>188</v>
      </c>
      <c r="K177" s="24" t="s">
        <v>189</v>
      </c>
      <c r="L177" t="s">
        <v>190</v>
      </c>
    </row>
    <row r="178" spans="1:12">
      <c r="A178" s="43">
        <v>46064</v>
      </c>
      <c r="B178" s="44" t="s">
        <v>330</v>
      </c>
      <c r="C178" s="16" t="s">
        <v>169</v>
      </c>
      <c r="D178" s="45" t="s">
        <v>79</v>
      </c>
      <c r="E178" s="44">
        <v>3000</v>
      </c>
      <c r="F178">
        <f t="shared" si="2"/>
        <v>5.43773790103317</v>
      </c>
      <c r="G178">
        <v>551.7</v>
      </c>
      <c r="H178" s="36" t="s">
        <v>15</v>
      </c>
      <c r="I178" t="s">
        <v>101</v>
      </c>
      <c r="J178" t="s">
        <v>188</v>
      </c>
      <c r="K178" s="24" t="s">
        <v>189</v>
      </c>
      <c r="L178" t="s">
        <v>190</v>
      </c>
    </row>
    <row r="179" spans="1:12">
      <c r="A179" s="43">
        <v>46064</v>
      </c>
      <c r="B179" s="44" t="s">
        <v>302</v>
      </c>
      <c r="C179" s="16" t="s">
        <v>174</v>
      </c>
      <c r="D179" s="45" t="s">
        <v>79</v>
      </c>
      <c r="E179" s="44">
        <v>5000</v>
      </c>
      <c r="F179">
        <f t="shared" si="2"/>
        <v>9.06289650172195</v>
      </c>
      <c r="G179">
        <v>551.7</v>
      </c>
      <c r="H179" s="2" t="s">
        <v>15</v>
      </c>
      <c r="I179" t="s">
        <v>101</v>
      </c>
      <c r="J179" t="s">
        <v>188</v>
      </c>
      <c r="K179" s="24" t="s">
        <v>189</v>
      </c>
      <c r="L179" t="s">
        <v>190</v>
      </c>
    </row>
    <row r="180" spans="1:12">
      <c r="A180" s="43">
        <v>46064</v>
      </c>
      <c r="B180" s="44" t="s">
        <v>306</v>
      </c>
      <c r="C180" s="44" t="s">
        <v>175</v>
      </c>
      <c r="D180" s="45" t="s">
        <v>79</v>
      </c>
      <c r="E180" s="44">
        <v>5000</v>
      </c>
      <c r="F180">
        <f t="shared" si="2"/>
        <v>9.06289650172195</v>
      </c>
      <c r="G180">
        <v>551.7</v>
      </c>
      <c r="H180" s="36" t="s">
        <v>15</v>
      </c>
      <c r="I180" t="s">
        <v>101</v>
      </c>
      <c r="J180" t="s">
        <v>188</v>
      </c>
      <c r="K180" s="24" t="s">
        <v>189</v>
      </c>
      <c r="L180" t="s">
        <v>190</v>
      </c>
    </row>
    <row r="181" spans="1:12">
      <c r="A181" s="43">
        <v>46064</v>
      </c>
      <c r="B181" s="44" t="s">
        <v>331</v>
      </c>
      <c r="C181" s="16" t="s">
        <v>167</v>
      </c>
      <c r="D181" s="45" t="s">
        <v>79</v>
      </c>
      <c r="E181" s="44">
        <v>3000</v>
      </c>
      <c r="F181">
        <f t="shared" si="2"/>
        <v>5.43773790103317</v>
      </c>
      <c r="G181">
        <v>551.7</v>
      </c>
      <c r="H181" s="2" t="s">
        <v>15</v>
      </c>
      <c r="I181" t="s">
        <v>101</v>
      </c>
      <c r="J181" t="s">
        <v>188</v>
      </c>
      <c r="K181" s="24" t="s">
        <v>189</v>
      </c>
      <c r="L181" t="s">
        <v>190</v>
      </c>
    </row>
    <row r="182" spans="1:12">
      <c r="A182" s="43">
        <v>46064</v>
      </c>
      <c r="B182" s="44" t="s">
        <v>332</v>
      </c>
      <c r="C182" s="16" t="s">
        <v>174</v>
      </c>
      <c r="D182" s="45" t="s">
        <v>79</v>
      </c>
      <c r="E182" s="44">
        <v>13000</v>
      </c>
      <c r="F182">
        <f t="shared" si="2"/>
        <v>23.5635309044771</v>
      </c>
      <c r="G182">
        <v>551.7</v>
      </c>
      <c r="H182" s="36" t="s">
        <v>15</v>
      </c>
      <c r="I182" t="s">
        <v>101</v>
      </c>
      <c r="J182" t="s">
        <v>188</v>
      </c>
      <c r="K182" s="24" t="s">
        <v>189</v>
      </c>
      <c r="L182" t="s">
        <v>190</v>
      </c>
    </row>
    <row r="183" spans="1:12">
      <c r="A183" s="43">
        <v>46064</v>
      </c>
      <c r="B183" s="44" t="s">
        <v>333</v>
      </c>
      <c r="C183" s="16" t="s">
        <v>169</v>
      </c>
      <c r="D183" s="45" t="s">
        <v>79</v>
      </c>
      <c r="E183" s="44">
        <v>2000</v>
      </c>
      <c r="F183">
        <f t="shared" si="2"/>
        <v>3.62515860068878</v>
      </c>
      <c r="G183">
        <v>551.7</v>
      </c>
      <c r="H183" s="2" t="s">
        <v>15</v>
      </c>
      <c r="I183" t="s">
        <v>101</v>
      </c>
      <c r="J183" t="s">
        <v>188</v>
      </c>
      <c r="K183" s="24" t="s">
        <v>189</v>
      </c>
      <c r="L183" t="s">
        <v>190</v>
      </c>
    </row>
    <row r="184" spans="1:12">
      <c r="A184" s="46">
        <v>46065</v>
      </c>
      <c r="B184" s="16" t="s">
        <v>307</v>
      </c>
      <c r="C184" s="16" t="s">
        <v>169</v>
      </c>
      <c r="D184" s="32" t="s">
        <v>79</v>
      </c>
      <c r="E184" s="47">
        <v>500</v>
      </c>
      <c r="F184">
        <f t="shared" si="2"/>
        <v>0.906289650172195</v>
      </c>
      <c r="G184">
        <v>551.7</v>
      </c>
      <c r="H184" s="17" t="s">
        <v>11</v>
      </c>
      <c r="I184" s="16" t="s">
        <v>99</v>
      </c>
      <c r="J184" t="s">
        <v>188</v>
      </c>
      <c r="K184" s="24" t="s">
        <v>189</v>
      </c>
      <c r="L184" t="s">
        <v>190</v>
      </c>
    </row>
    <row r="185" spans="1:12">
      <c r="A185" s="48">
        <v>46065</v>
      </c>
      <c r="B185" s="16" t="s">
        <v>334</v>
      </c>
      <c r="C185" s="16" t="s">
        <v>167</v>
      </c>
      <c r="D185" s="32" t="s">
        <v>79</v>
      </c>
      <c r="E185" s="47">
        <v>4000</v>
      </c>
      <c r="F185">
        <f t="shared" si="2"/>
        <v>7.25031720137756</v>
      </c>
      <c r="G185">
        <v>551.7</v>
      </c>
      <c r="H185" s="17" t="s">
        <v>11</v>
      </c>
      <c r="I185" s="16" t="s">
        <v>99</v>
      </c>
      <c r="J185" t="s">
        <v>188</v>
      </c>
      <c r="K185" s="24" t="s">
        <v>189</v>
      </c>
      <c r="L185" t="s">
        <v>190</v>
      </c>
    </row>
    <row r="186" spans="1:12">
      <c r="A186" s="46">
        <v>46065</v>
      </c>
      <c r="B186" s="16" t="s">
        <v>281</v>
      </c>
      <c r="C186" s="16" t="s">
        <v>174</v>
      </c>
      <c r="D186" s="32" t="s">
        <v>79</v>
      </c>
      <c r="E186" s="47">
        <v>5000</v>
      </c>
      <c r="F186">
        <f t="shared" si="2"/>
        <v>9.06289650172195</v>
      </c>
      <c r="G186">
        <v>551.7</v>
      </c>
      <c r="H186" s="17" t="s">
        <v>11</v>
      </c>
      <c r="I186" s="16" t="s">
        <v>99</v>
      </c>
      <c r="J186" t="s">
        <v>188</v>
      </c>
      <c r="K186" s="24" t="s">
        <v>189</v>
      </c>
      <c r="L186" t="s">
        <v>190</v>
      </c>
    </row>
    <row r="187" spans="1:12">
      <c r="A187" s="46">
        <v>46065</v>
      </c>
      <c r="B187" s="16" t="s">
        <v>335</v>
      </c>
      <c r="C187" s="16" t="s">
        <v>169</v>
      </c>
      <c r="D187" s="32" t="s">
        <v>79</v>
      </c>
      <c r="E187" s="47">
        <v>6000</v>
      </c>
      <c r="F187">
        <f t="shared" si="2"/>
        <v>10.8754758020663</v>
      </c>
      <c r="G187">
        <v>551.7</v>
      </c>
      <c r="H187" s="17" t="s">
        <v>11</v>
      </c>
      <c r="I187" s="16" t="s">
        <v>99</v>
      </c>
      <c r="J187" t="s">
        <v>188</v>
      </c>
      <c r="K187" s="24" t="s">
        <v>189</v>
      </c>
      <c r="L187" t="s">
        <v>190</v>
      </c>
    </row>
    <row r="188" spans="1:12">
      <c r="A188" s="26">
        <v>46065</v>
      </c>
      <c r="B188" t="s">
        <v>336</v>
      </c>
      <c r="C188" s="16" t="s">
        <v>169</v>
      </c>
      <c r="D188" s="2" t="s">
        <v>79</v>
      </c>
      <c r="E188">
        <v>1000</v>
      </c>
      <c r="F188">
        <f t="shared" si="2"/>
        <v>1.81257930034439</v>
      </c>
      <c r="G188">
        <v>551.7</v>
      </c>
      <c r="H188" s="2" t="s">
        <v>17</v>
      </c>
      <c r="I188" s="30" t="s">
        <v>100</v>
      </c>
      <c r="J188" t="s">
        <v>188</v>
      </c>
      <c r="K188" s="24" t="s">
        <v>189</v>
      </c>
      <c r="L188" t="s">
        <v>190</v>
      </c>
    </row>
    <row r="189" spans="1:12">
      <c r="A189" s="26">
        <v>46065</v>
      </c>
      <c r="B189" t="s">
        <v>337</v>
      </c>
      <c r="C189" s="16" t="s">
        <v>169</v>
      </c>
      <c r="D189" s="2" t="s">
        <v>79</v>
      </c>
      <c r="E189">
        <v>10000</v>
      </c>
      <c r="F189">
        <f t="shared" si="2"/>
        <v>18.1257930034439</v>
      </c>
      <c r="G189">
        <v>551.7</v>
      </c>
      <c r="H189" s="2" t="s">
        <v>17</v>
      </c>
      <c r="I189" s="30" t="s">
        <v>100</v>
      </c>
      <c r="J189" t="s">
        <v>188</v>
      </c>
      <c r="K189" s="24" t="s">
        <v>189</v>
      </c>
      <c r="L189" t="s">
        <v>190</v>
      </c>
    </row>
    <row r="190" spans="1:12">
      <c r="A190" s="26">
        <v>46065</v>
      </c>
      <c r="B190" t="s">
        <v>338</v>
      </c>
      <c r="C190" s="16" t="s">
        <v>169</v>
      </c>
      <c r="D190" s="2" t="s">
        <v>79</v>
      </c>
      <c r="E190">
        <v>8000</v>
      </c>
      <c r="F190">
        <f t="shared" si="2"/>
        <v>14.5006344027551</v>
      </c>
      <c r="G190">
        <v>551.7</v>
      </c>
      <c r="H190" s="2" t="s">
        <v>17</v>
      </c>
      <c r="I190" s="30" t="s">
        <v>100</v>
      </c>
      <c r="J190" t="s">
        <v>188</v>
      </c>
      <c r="K190" s="24" t="s">
        <v>189</v>
      </c>
      <c r="L190" t="s">
        <v>190</v>
      </c>
    </row>
    <row r="191" spans="1:12">
      <c r="A191" s="26">
        <v>46065</v>
      </c>
      <c r="B191" t="s">
        <v>317</v>
      </c>
      <c r="C191" s="16" t="s">
        <v>174</v>
      </c>
      <c r="D191" s="2" t="s">
        <v>79</v>
      </c>
      <c r="E191">
        <v>5000</v>
      </c>
      <c r="F191">
        <f t="shared" si="2"/>
        <v>9.06289650172195</v>
      </c>
      <c r="G191">
        <v>551.7</v>
      </c>
      <c r="H191" s="2" t="s">
        <v>17</v>
      </c>
      <c r="I191" s="30" t="s">
        <v>100</v>
      </c>
      <c r="J191" t="s">
        <v>188</v>
      </c>
      <c r="K191" s="24" t="s">
        <v>189</v>
      </c>
      <c r="L191" t="s">
        <v>190</v>
      </c>
    </row>
    <row r="192" spans="1:12">
      <c r="A192" s="42">
        <v>46065</v>
      </c>
      <c r="B192" s="16" t="s">
        <v>339</v>
      </c>
      <c r="C192" s="16" t="s">
        <v>169</v>
      </c>
      <c r="D192" s="31" t="s">
        <v>79</v>
      </c>
      <c r="E192" s="41">
        <v>500</v>
      </c>
      <c r="F192">
        <f t="shared" si="2"/>
        <v>0.906289650172195</v>
      </c>
      <c r="G192">
        <v>551.7</v>
      </c>
      <c r="H192" s="17" t="s">
        <v>16</v>
      </c>
      <c r="I192" s="16" t="s">
        <v>102</v>
      </c>
      <c r="J192" t="s">
        <v>188</v>
      </c>
      <c r="K192" s="24" t="s">
        <v>189</v>
      </c>
      <c r="L192" t="s">
        <v>190</v>
      </c>
    </row>
    <row r="193" spans="1:12">
      <c r="A193" s="42">
        <v>46065</v>
      </c>
      <c r="B193" s="16" t="s">
        <v>322</v>
      </c>
      <c r="C193" s="16" t="s">
        <v>174</v>
      </c>
      <c r="D193" s="31" t="s">
        <v>79</v>
      </c>
      <c r="E193" s="41">
        <v>13000</v>
      </c>
      <c r="F193">
        <f t="shared" si="2"/>
        <v>23.5635309044771</v>
      </c>
      <c r="G193">
        <v>551.7</v>
      </c>
      <c r="H193" s="17" t="s">
        <v>16</v>
      </c>
      <c r="I193" s="16" t="s">
        <v>102</v>
      </c>
      <c r="J193" t="s">
        <v>188</v>
      </c>
      <c r="K193" s="24" t="s">
        <v>189</v>
      </c>
      <c r="L193" t="s">
        <v>190</v>
      </c>
    </row>
    <row r="194" spans="1:12">
      <c r="A194" s="42">
        <v>46065</v>
      </c>
      <c r="B194" s="16" t="s">
        <v>320</v>
      </c>
      <c r="C194" s="16" t="s">
        <v>174</v>
      </c>
      <c r="D194" s="31" t="s">
        <v>79</v>
      </c>
      <c r="E194" s="41">
        <v>5000</v>
      </c>
      <c r="F194">
        <f t="shared" ref="F194:F257" si="3">+E194/G194</f>
        <v>9.06289650172195</v>
      </c>
      <c r="G194">
        <v>551.7</v>
      </c>
      <c r="H194" s="17" t="s">
        <v>16</v>
      </c>
      <c r="I194" s="16" t="s">
        <v>102</v>
      </c>
      <c r="J194" t="s">
        <v>188</v>
      </c>
      <c r="K194" s="24" t="s">
        <v>189</v>
      </c>
      <c r="L194" t="s">
        <v>190</v>
      </c>
    </row>
    <row r="195" spans="1:12">
      <c r="A195" s="42">
        <v>46065</v>
      </c>
      <c r="B195" s="16" t="s">
        <v>340</v>
      </c>
      <c r="C195" s="16" t="s">
        <v>169</v>
      </c>
      <c r="D195" s="31" t="s">
        <v>79</v>
      </c>
      <c r="E195" s="41">
        <v>2000</v>
      </c>
      <c r="F195">
        <f t="shared" si="3"/>
        <v>3.62515860068878</v>
      </c>
      <c r="G195">
        <v>551.7</v>
      </c>
      <c r="H195" s="17" t="s">
        <v>16</v>
      </c>
      <c r="I195" s="16" t="s">
        <v>102</v>
      </c>
      <c r="J195" t="s">
        <v>188</v>
      </c>
      <c r="K195" s="24" t="s">
        <v>189</v>
      </c>
      <c r="L195" t="s">
        <v>190</v>
      </c>
    </row>
    <row r="196" spans="1:12">
      <c r="A196" s="42">
        <v>46065</v>
      </c>
      <c r="B196" s="16" t="s">
        <v>341</v>
      </c>
      <c r="C196" s="16" t="s">
        <v>169</v>
      </c>
      <c r="D196" s="31" t="s">
        <v>79</v>
      </c>
      <c r="E196" s="41">
        <v>2000</v>
      </c>
      <c r="F196">
        <f t="shared" si="3"/>
        <v>3.62515860068878</v>
      </c>
      <c r="G196">
        <v>551.7</v>
      </c>
      <c r="H196" s="17" t="s">
        <v>16</v>
      </c>
      <c r="I196" s="16" t="s">
        <v>102</v>
      </c>
      <c r="J196" t="s">
        <v>188</v>
      </c>
      <c r="K196" s="24" t="s">
        <v>189</v>
      </c>
      <c r="L196" t="s">
        <v>190</v>
      </c>
    </row>
    <row r="197" spans="1:12">
      <c r="A197" s="42">
        <v>46065</v>
      </c>
      <c r="B197" s="16" t="s">
        <v>342</v>
      </c>
      <c r="C197" s="16" t="s">
        <v>169</v>
      </c>
      <c r="D197" s="31" t="s">
        <v>79</v>
      </c>
      <c r="E197" s="41">
        <v>500</v>
      </c>
      <c r="F197">
        <f t="shared" si="3"/>
        <v>0.906289650172195</v>
      </c>
      <c r="G197">
        <v>551.7</v>
      </c>
      <c r="H197" s="17" t="s">
        <v>16</v>
      </c>
      <c r="I197" s="16" t="s">
        <v>102</v>
      </c>
      <c r="J197" t="s">
        <v>188</v>
      </c>
      <c r="K197" s="24" t="s">
        <v>189</v>
      </c>
      <c r="L197" t="s">
        <v>190</v>
      </c>
    </row>
    <row r="198" spans="1:12">
      <c r="A198" s="42">
        <v>46065</v>
      </c>
      <c r="B198" s="16" t="s">
        <v>328</v>
      </c>
      <c r="C198" s="16" t="s">
        <v>169</v>
      </c>
      <c r="D198" s="31" t="s">
        <v>79</v>
      </c>
      <c r="E198" s="41">
        <v>500</v>
      </c>
      <c r="F198">
        <f t="shared" si="3"/>
        <v>0.906289650172195</v>
      </c>
      <c r="G198">
        <v>551.7</v>
      </c>
      <c r="H198" s="17" t="s">
        <v>16</v>
      </c>
      <c r="I198" s="16" t="s">
        <v>102</v>
      </c>
      <c r="J198" t="s">
        <v>188</v>
      </c>
      <c r="K198" s="24" t="s">
        <v>189</v>
      </c>
      <c r="L198" t="s">
        <v>190</v>
      </c>
    </row>
    <row r="199" spans="1:12">
      <c r="A199" s="42">
        <v>46065</v>
      </c>
      <c r="B199" s="16" t="s">
        <v>343</v>
      </c>
      <c r="C199" s="16" t="s">
        <v>169</v>
      </c>
      <c r="D199" s="31" t="s">
        <v>79</v>
      </c>
      <c r="E199" s="41">
        <v>500</v>
      </c>
      <c r="F199">
        <f t="shared" si="3"/>
        <v>0.906289650172195</v>
      </c>
      <c r="G199">
        <v>551.7</v>
      </c>
      <c r="H199" s="17" t="s">
        <v>16</v>
      </c>
      <c r="I199" s="16" t="s">
        <v>102</v>
      </c>
      <c r="J199" t="s">
        <v>188</v>
      </c>
      <c r="K199" s="24" t="s">
        <v>189</v>
      </c>
      <c r="L199" t="s">
        <v>190</v>
      </c>
    </row>
    <row r="200" spans="1:12">
      <c r="A200" s="42">
        <v>46065</v>
      </c>
      <c r="B200" s="16" t="s">
        <v>344</v>
      </c>
      <c r="C200" s="16" t="s">
        <v>169</v>
      </c>
      <c r="D200" s="31" t="s">
        <v>79</v>
      </c>
      <c r="E200" s="41">
        <v>500</v>
      </c>
      <c r="F200">
        <f t="shared" si="3"/>
        <v>0.906289650172195</v>
      </c>
      <c r="G200">
        <v>551.7</v>
      </c>
      <c r="H200" s="17" t="s">
        <v>16</v>
      </c>
      <c r="I200" s="16" t="s">
        <v>102</v>
      </c>
      <c r="J200" t="s">
        <v>188</v>
      </c>
      <c r="K200" s="24" t="s">
        <v>189</v>
      </c>
      <c r="L200" t="s">
        <v>190</v>
      </c>
    </row>
    <row r="201" spans="1:12">
      <c r="A201" s="42">
        <v>46065</v>
      </c>
      <c r="B201" s="16" t="s">
        <v>345</v>
      </c>
      <c r="C201" s="16" t="s">
        <v>169</v>
      </c>
      <c r="D201" s="31" t="s">
        <v>79</v>
      </c>
      <c r="E201" s="41">
        <v>500</v>
      </c>
      <c r="F201">
        <f t="shared" si="3"/>
        <v>0.906289650172195</v>
      </c>
      <c r="G201">
        <v>551.7</v>
      </c>
      <c r="H201" s="17" t="s">
        <v>16</v>
      </c>
      <c r="I201" s="16" t="s">
        <v>102</v>
      </c>
      <c r="J201" t="s">
        <v>188</v>
      </c>
      <c r="K201" s="24" t="s">
        <v>189</v>
      </c>
      <c r="L201" t="s">
        <v>190</v>
      </c>
    </row>
    <row r="202" spans="1:12">
      <c r="A202" s="42">
        <v>46065</v>
      </c>
      <c r="B202" s="16" t="s">
        <v>300</v>
      </c>
      <c r="C202" s="16" t="s">
        <v>169</v>
      </c>
      <c r="D202" s="31" t="s">
        <v>79</v>
      </c>
      <c r="E202" s="41">
        <v>500</v>
      </c>
      <c r="F202">
        <f t="shared" si="3"/>
        <v>0.906289650172195</v>
      </c>
      <c r="G202">
        <v>551.7</v>
      </c>
      <c r="H202" s="17" t="s">
        <v>16</v>
      </c>
      <c r="I202" s="16" t="s">
        <v>102</v>
      </c>
      <c r="J202" t="s">
        <v>188</v>
      </c>
      <c r="K202" s="24" t="s">
        <v>189</v>
      </c>
      <c r="L202" t="s">
        <v>190</v>
      </c>
    </row>
    <row r="203" spans="1:12">
      <c r="A203" s="43">
        <v>46065</v>
      </c>
      <c r="B203" s="44" t="s">
        <v>346</v>
      </c>
      <c r="C203" s="16" t="s">
        <v>169</v>
      </c>
      <c r="D203" s="45" t="s">
        <v>79</v>
      </c>
      <c r="E203" s="44">
        <v>1000</v>
      </c>
      <c r="F203">
        <f t="shared" si="3"/>
        <v>1.81257930034439</v>
      </c>
      <c r="G203">
        <v>551.7</v>
      </c>
      <c r="H203" s="36" t="s">
        <v>15</v>
      </c>
      <c r="I203" t="s">
        <v>101</v>
      </c>
      <c r="J203" t="s">
        <v>188</v>
      </c>
      <c r="K203" s="24" t="s">
        <v>189</v>
      </c>
      <c r="L203" t="s">
        <v>190</v>
      </c>
    </row>
    <row r="204" spans="1:12">
      <c r="A204" s="43">
        <v>46065</v>
      </c>
      <c r="B204" s="44" t="s">
        <v>347</v>
      </c>
      <c r="C204" s="16" t="s">
        <v>174</v>
      </c>
      <c r="D204" s="45" t="s">
        <v>79</v>
      </c>
      <c r="E204" s="44">
        <v>5000</v>
      </c>
      <c r="F204">
        <f t="shared" si="3"/>
        <v>9.06289650172195</v>
      </c>
      <c r="G204">
        <v>551.7</v>
      </c>
      <c r="H204" s="2" t="s">
        <v>15</v>
      </c>
      <c r="I204" t="s">
        <v>101</v>
      </c>
      <c r="J204" t="s">
        <v>188</v>
      </c>
      <c r="K204" s="24" t="s">
        <v>189</v>
      </c>
      <c r="L204" t="s">
        <v>190</v>
      </c>
    </row>
    <row r="205" spans="1:12">
      <c r="A205" s="43">
        <v>46065</v>
      </c>
      <c r="B205" s="44" t="s">
        <v>348</v>
      </c>
      <c r="C205" s="44" t="s">
        <v>167</v>
      </c>
      <c r="D205" s="45" t="s">
        <v>79</v>
      </c>
      <c r="E205" s="44">
        <v>7000</v>
      </c>
      <c r="F205">
        <f t="shared" si="3"/>
        <v>12.6880551024107</v>
      </c>
      <c r="G205">
        <v>551.7</v>
      </c>
      <c r="H205" s="36" t="s">
        <v>15</v>
      </c>
      <c r="I205" t="s">
        <v>101</v>
      </c>
      <c r="J205" t="s">
        <v>188</v>
      </c>
      <c r="K205" s="24" t="s">
        <v>189</v>
      </c>
      <c r="L205" t="s">
        <v>190</v>
      </c>
    </row>
    <row r="206" spans="1:12">
      <c r="A206" s="43">
        <v>46065</v>
      </c>
      <c r="B206" s="44" t="s">
        <v>349</v>
      </c>
      <c r="C206" s="16" t="s">
        <v>169</v>
      </c>
      <c r="D206" s="45" t="s">
        <v>79</v>
      </c>
      <c r="E206" s="44">
        <v>6000</v>
      </c>
      <c r="F206">
        <f t="shared" si="3"/>
        <v>10.8754758020663</v>
      </c>
      <c r="G206">
        <v>551.7</v>
      </c>
      <c r="H206" s="2" t="s">
        <v>15</v>
      </c>
      <c r="I206" t="s">
        <v>101</v>
      </c>
      <c r="J206" t="s">
        <v>188</v>
      </c>
      <c r="K206" s="24" t="s">
        <v>189</v>
      </c>
      <c r="L206" t="s">
        <v>190</v>
      </c>
    </row>
    <row r="207" spans="1:12">
      <c r="A207" s="48">
        <v>46066</v>
      </c>
      <c r="B207" s="16" t="s">
        <v>293</v>
      </c>
      <c r="C207" s="16" t="s">
        <v>174</v>
      </c>
      <c r="D207" s="31" t="s">
        <v>79</v>
      </c>
      <c r="E207" s="41">
        <v>5000</v>
      </c>
      <c r="F207">
        <f t="shared" si="3"/>
        <v>9.06289650172195</v>
      </c>
      <c r="G207">
        <v>551.7</v>
      </c>
      <c r="H207" s="17" t="s">
        <v>16</v>
      </c>
      <c r="I207" s="16" t="s">
        <v>102</v>
      </c>
      <c r="J207" t="s">
        <v>188</v>
      </c>
      <c r="K207" s="24" t="s">
        <v>189</v>
      </c>
      <c r="L207" t="s">
        <v>190</v>
      </c>
    </row>
    <row r="208" spans="1:12">
      <c r="A208" s="48">
        <v>46066</v>
      </c>
      <c r="B208" s="16" t="s">
        <v>296</v>
      </c>
      <c r="C208" s="16" t="s">
        <v>174</v>
      </c>
      <c r="D208" s="31" t="s">
        <v>79</v>
      </c>
      <c r="E208" s="41">
        <v>5000</v>
      </c>
      <c r="F208">
        <f t="shared" si="3"/>
        <v>9.06289650172195</v>
      </c>
      <c r="G208">
        <v>551.7</v>
      </c>
      <c r="H208" s="17" t="s">
        <v>16</v>
      </c>
      <c r="I208" s="16" t="s">
        <v>102</v>
      </c>
      <c r="J208" t="s">
        <v>188</v>
      </c>
      <c r="K208" s="24" t="s">
        <v>189</v>
      </c>
      <c r="L208" t="s">
        <v>190</v>
      </c>
    </row>
    <row r="209" spans="1:12">
      <c r="A209" s="48">
        <v>46066</v>
      </c>
      <c r="B209" s="16" t="s">
        <v>350</v>
      </c>
      <c r="C209" s="16" t="s">
        <v>167</v>
      </c>
      <c r="D209" s="31" t="s">
        <v>79</v>
      </c>
      <c r="E209" s="41">
        <v>7500</v>
      </c>
      <c r="F209">
        <f t="shared" si="3"/>
        <v>13.5943447525829</v>
      </c>
      <c r="G209">
        <v>551.7</v>
      </c>
      <c r="H209" s="17" t="s">
        <v>16</v>
      </c>
      <c r="I209" s="16" t="s">
        <v>102</v>
      </c>
      <c r="J209" t="s">
        <v>188</v>
      </c>
      <c r="K209" s="24" t="s">
        <v>189</v>
      </c>
      <c r="L209" t="s">
        <v>190</v>
      </c>
    </row>
    <row r="210" spans="1:12">
      <c r="A210" s="48">
        <v>46066</v>
      </c>
      <c r="B210" s="16" t="s">
        <v>351</v>
      </c>
      <c r="C210" s="16" t="s">
        <v>169</v>
      </c>
      <c r="D210" s="31" t="s">
        <v>79</v>
      </c>
      <c r="E210" s="41">
        <v>5000</v>
      </c>
      <c r="F210">
        <f t="shared" si="3"/>
        <v>9.06289650172195</v>
      </c>
      <c r="G210">
        <v>551.7</v>
      </c>
      <c r="H210" s="17" t="s">
        <v>16</v>
      </c>
      <c r="I210" s="16" t="s">
        <v>102</v>
      </c>
      <c r="J210" t="s">
        <v>188</v>
      </c>
      <c r="K210" s="24" t="s">
        <v>189</v>
      </c>
      <c r="L210" t="s">
        <v>190</v>
      </c>
    </row>
    <row r="211" spans="1:12">
      <c r="A211" s="48">
        <v>46066</v>
      </c>
      <c r="B211" s="16" t="s">
        <v>352</v>
      </c>
      <c r="C211" s="16" t="s">
        <v>175</v>
      </c>
      <c r="D211" s="31" t="s">
        <v>79</v>
      </c>
      <c r="E211" s="41">
        <v>11000</v>
      </c>
      <c r="F211">
        <f t="shared" si="3"/>
        <v>19.9383723037883</v>
      </c>
      <c r="G211">
        <v>551.7</v>
      </c>
      <c r="H211" s="17" t="s">
        <v>16</v>
      </c>
      <c r="I211" s="16" t="s">
        <v>102</v>
      </c>
      <c r="J211" t="s">
        <v>188</v>
      </c>
      <c r="K211" s="24" t="s">
        <v>189</v>
      </c>
      <c r="L211" t="s">
        <v>190</v>
      </c>
    </row>
    <row r="212" spans="1:12">
      <c r="A212" s="26">
        <v>46068</v>
      </c>
      <c r="B212" t="s">
        <v>353</v>
      </c>
      <c r="C212" s="16" t="s">
        <v>174</v>
      </c>
      <c r="D212" s="2" t="s">
        <v>79</v>
      </c>
      <c r="E212">
        <v>13000</v>
      </c>
      <c r="F212">
        <f t="shared" si="3"/>
        <v>23.5635309044771</v>
      </c>
      <c r="G212">
        <v>551.7</v>
      </c>
      <c r="H212" s="2" t="s">
        <v>17</v>
      </c>
      <c r="I212" s="30" t="s">
        <v>113</v>
      </c>
      <c r="J212" t="s">
        <v>188</v>
      </c>
      <c r="K212" s="24" t="s">
        <v>189</v>
      </c>
      <c r="L212" t="s">
        <v>190</v>
      </c>
    </row>
    <row r="213" spans="1:12">
      <c r="A213" s="26">
        <v>46069</v>
      </c>
      <c r="B213" t="s">
        <v>354</v>
      </c>
      <c r="C213" s="53" t="s">
        <v>172</v>
      </c>
      <c r="D213" s="27" t="s">
        <v>10</v>
      </c>
      <c r="E213">
        <v>10000</v>
      </c>
      <c r="F213">
        <f t="shared" si="3"/>
        <v>18.1257930034439</v>
      </c>
      <c r="G213">
        <v>551.7</v>
      </c>
      <c r="H213" s="13" t="s">
        <v>9</v>
      </c>
      <c r="I213" t="s">
        <v>107</v>
      </c>
      <c r="J213" t="s">
        <v>188</v>
      </c>
      <c r="K213" s="24" t="s">
        <v>189</v>
      </c>
      <c r="L213" t="s">
        <v>190</v>
      </c>
    </row>
    <row r="214" spans="1:12">
      <c r="A214" s="29">
        <v>46069</v>
      </c>
      <c r="B214" s="30" t="s">
        <v>354</v>
      </c>
      <c r="C214" s="54" t="s">
        <v>172</v>
      </c>
      <c r="D214" s="31" t="s">
        <v>14</v>
      </c>
      <c r="E214" s="30">
        <v>20000</v>
      </c>
      <c r="F214">
        <f t="shared" si="3"/>
        <v>36.2515860068878</v>
      </c>
      <c r="G214">
        <v>551.7</v>
      </c>
      <c r="H214" s="2" t="s">
        <v>13</v>
      </c>
      <c r="I214" s="30" t="s">
        <v>107</v>
      </c>
      <c r="J214" t="s">
        <v>188</v>
      </c>
      <c r="K214" s="24" t="s">
        <v>189</v>
      </c>
      <c r="L214" t="s">
        <v>190</v>
      </c>
    </row>
    <row r="215" spans="1:12">
      <c r="A215" s="29">
        <v>46069</v>
      </c>
      <c r="B215" s="30" t="s">
        <v>354</v>
      </c>
      <c r="C215" s="54" t="s">
        <v>172</v>
      </c>
      <c r="D215" s="32" t="s">
        <v>79</v>
      </c>
      <c r="E215" s="33">
        <v>10000</v>
      </c>
      <c r="F215">
        <f t="shared" si="3"/>
        <v>18.1257930034439</v>
      </c>
      <c r="G215">
        <v>551.7</v>
      </c>
      <c r="H215" s="17" t="s">
        <v>11</v>
      </c>
      <c r="I215" s="30" t="s">
        <v>107</v>
      </c>
      <c r="J215" t="s">
        <v>188</v>
      </c>
      <c r="K215" s="24" t="s">
        <v>189</v>
      </c>
      <c r="L215" t="s">
        <v>190</v>
      </c>
    </row>
    <row r="216" spans="1:12">
      <c r="A216" s="29">
        <v>46069</v>
      </c>
      <c r="B216" s="30" t="s">
        <v>354</v>
      </c>
      <c r="C216" s="54" t="s">
        <v>172</v>
      </c>
      <c r="D216" s="31" t="s">
        <v>19</v>
      </c>
      <c r="E216" s="30">
        <v>10000</v>
      </c>
      <c r="F216">
        <f t="shared" si="3"/>
        <v>18.1257930034439</v>
      </c>
      <c r="G216">
        <v>551.7</v>
      </c>
      <c r="H216" s="2" t="s">
        <v>18</v>
      </c>
      <c r="I216" s="30" t="s">
        <v>107</v>
      </c>
      <c r="J216" t="s">
        <v>188</v>
      </c>
      <c r="K216" s="24" t="s">
        <v>189</v>
      </c>
      <c r="L216" t="s">
        <v>190</v>
      </c>
    </row>
    <row r="217" spans="1:12">
      <c r="A217" s="26">
        <v>46069</v>
      </c>
      <c r="B217" s="19" t="s">
        <v>355</v>
      </c>
      <c r="C217" s="1" t="s">
        <v>168</v>
      </c>
      <c r="D217" s="27" t="s">
        <v>10</v>
      </c>
      <c r="E217">
        <v>25000</v>
      </c>
      <c r="F217">
        <f t="shared" si="3"/>
        <v>45.3144825086097</v>
      </c>
      <c r="G217">
        <v>551.7</v>
      </c>
      <c r="H217" s="2" t="s">
        <v>22</v>
      </c>
      <c r="I217" t="s">
        <v>108</v>
      </c>
      <c r="J217" t="s">
        <v>188</v>
      </c>
      <c r="K217" s="24" t="s">
        <v>189</v>
      </c>
      <c r="L217" t="s">
        <v>190</v>
      </c>
    </row>
    <row r="218" spans="1:12">
      <c r="A218" s="26">
        <v>46069</v>
      </c>
      <c r="B218" s="19" t="s">
        <v>356</v>
      </c>
      <c r="C218" s="16" t="s">
        <v>169</v>
      </c>
      <c r="D218" s="27" t="s">
        <v>10</v>
      </c>
      <c r="E218">
        <v>3000</v>
      </c>
      <c r="F218">
        <f t="shared" si="3"/>
        <v>5.43773790103317</v>
      </c>
      <c r="G218">
        <v>551.7</v>
      </c>
      <c r="H218" s="2" t="s">
        <v>22</v>
      </c>
      <c r="I218" t="s">
        <v>109</v>
      </c>
      <c r="J218" t="s">
        <v>188</v>
      </c>
      <c r="K218" s="24" t="s">
        <v>189</v>
      </c>
      <c r="L218" t="s">
        <v>190</v>
      </c>
    </row>
    <row r="219" spans="1:12">
      <c r="A219" s="26">
        <v>46069</v>
      </c>
      <c r="B219" s="19" t="s">
        <v>357</v>
      </c>
      <c r="C219" s="16" t="s">
        <v>169</v>
      </c>
      <c r="D219" s="27" t="s">
        <v>10</v>
      </c>
      <c r="E219">
        <v>5000</v>
      </c>
      <c r="F219">
        <f t="shared" si="3"/>
        <v>9.06289650172195</v>
      </c>
      <c r="G219">
        <v>551.7</v>
      </c>
      <c r="H219" s="2" t="s">
        <v>22</v>
      </c>
      <c r="I219" t="s">
        <v>109</v>
      </c>
      <c r="J219" t="s">
        <v>188</v>
      </c>
      <c r="K219" s="24" t="s">
        <v>189</v>
      </c>
      <c r="L219" t="s">
        <v>190</v>
      </c>
    </row>
    <row r="220" spans="1:12">
      <c r="A220" s="26">
        <v>46069</v>
      </c>
      <c r="B220" s="19" t="s">
        <v>358</v>
      </c>
      <c r="C220" s="16" t="s">
        <v>169</v>
      </c>
      <c r="D220" s="27" t="s">
        <v>10</v>
      </c>
      <c r="E220">
        <v>5000</v>
      </c>
      <c r="F220">
        <f t="shared" si="3"/>
        <v>9.06289650172195</v>
      </c>
      <c r="G220">
        <v>551.7</v>
      </c>
      <c r="H220" s="2" t="s">
        <v>22</v>
      </c>
      <c r="I220" t="s">
        <v>109</v>
      </c>
      <c r="J220" t="s">
        <v>188</v>
      </c>
      <c r="K220" s="24" t="s">
        <v>189</v>
      </c>
      <c r="L220" t="s">
        <v>190</v>
      </c>
    </row>
    <row r="221" spans="1:12">
      <c r="A221" s="26">
        <v>46069</v>
      </c>
      <c r="B221" s="19" t="s">
        <v>195</v>
      </c>
      <c r="C221" s="16" t="s">
        <v>169</v>
      </c>
      <c r="D221" s="27" t="s">
        <v>10</v>
      </c>
      <c r="E221">
        <v>1000</v>
      </c>
      <c r="F221">
        <f t="shared" si="3"/>
        <v>1.81257930034439</v>
      </c>
      <c r="G221">
        <v>551.7</v>
      </c>
      <c r="H221" s="2" t="s">
        <v>22</v>
      </c>
      <c r="I221" t="s">
        <v>109</v>
      </c>
      <c r="J221" t="s">
        <v>188</v>
      </c>
      <c r="K221" s="24" t="s">
        <v>189</v>
      </c>
      <c r="L221" t="s">
        <v>190</v>
      </c>
    </row>
    <row r="222" spans="1:12">
      <c r="A222" s="29">
        <v>46069</v>
      </c>
      <c r="B222" s="30" t="s">
        <v>354</v>
      </c>
      <c r="C222" s="54" t="s">
        <v>172</v>
      </c>
      <c r="D222" s="31" t="s">
        <v>10</v>
      </c>
      <c r="E222" s="30">
        <v>10000</v>
      </c>
      <c r="F222">
        <f t="shared" si="3"/>
        <v>18.1257930034439</v>
      </c>
      <c r="G222">
        <v>551.7</v>
      </c>
      <c r="H222" s="2" t="s">
        <v>22</v>
      </c>
      <c r="I222" s="30" t="s">
        <v>107</v>
      </c>
      <c r="J222" t="s">
        <v>188</v>
      </c>
      <c r="K222" s="24" t="s">
        <v>189</v>
      </c>
      <c r="L222" t="s">
        <v>190</v>
      </c>
    </row>
    <row r="223" spans="1:12">
      <c r="A223" s="29">
        <v>46069</v>
      </c>
      <c r="B223" s="30" t="s">
        <v>354</v>
      </c>
      <c r="C223" s="54" t="s">
        <v>172</v>
      </c>
      <c r="D223" s="31" t="s">
        <v>79</v>
      </c>
      <c r="E223" s="30">
        <v>10000</v>
      </c>
      <c r="F223">
        <f t="shared" si="3"/>
        <v>18.1257930034439</v>
      </c>
      <c r="G223">
        <v>551.7</v>
      </c>
      <c r="H223" s="2" t="s">
        <v>17</v>
      </c>
      <c r="I223" s="30" t="s">
        <v>107</v>
      </c>
      <c r="J223" t="s">
        <v>188</v>
      </c>
      <c r="K223" s="24" t="s">
        <v>189</v>
      </c>
      <c r="L223" t="s">
        <v>190</v>
      </c>
    </row>
    <row r="224" spans="1:12">
      <c r="A224" s="29">
        <v>46069</v>
      </c>
      <c r="B224" s="30" t="s">
        <v>354</v>
      </c>
      <c r="C224" s="54" t="s">
        <v>172</v>
      </c>
      <c r="D224" s="31" t="s">
        <v>79</v>
      </c>
      <c r="E224" s="30">
        <v>10000</v>
      </c>
      <c r="F224">
        <f t="shared" si="3"/>
        <v>18.1257930034439</v>
      </c>
      <c r="G224">
        <v>551.7</v>
      </c>
      <c r="H224" s="17" t="s">
        <v>16</v>
      </c>
      <c r="I224" s="30" t="s">
        <v>107</v>
      </c>
      <c r="J224" t="s">
        <v>188</v>
      </c>
      <c r="K224" s="24" t="s">
        <v>189</v>
      </c>
      <c r="L224" t="s">
        <v>190</v>
      </c>
    </row>
    <row r="225" spans="1:12">
      <c r="A225" s="29">
        <v>46069</v>
      </c>
      <c r="B225" s="30" t="s">
        <v>354</v>
      </c>
      <c r="C225" s="54" t="s">
        <v>172</v>
      </c>
      <c r="D225" s="31" t="s">
        <v>79</v>
      </c>
      <c r="E225" s="30">
        <v>10000</v>
      </c>
      <c r="F225">
        <f t="shared" si="3"/>
        <v>18.1257930034439</v>
      </c>
      <c r="G225">
        <v>551.7</v>
      </c>
      <c r="H225" s="2" t="s">
        <v>15</v>
      </c>
      <c r="I225" s="30" t="s">
        <v>107</v>
      </c>
      <c r="J225" t="s">
        <v>188</v>
      </c>
      <c r="K225" s="24" t="s">
        <v>189</v>
      </c>
      <c r="L225" t="s">
        <v>190</v>
      </c>
    </row>
    <row r="226" spans="1:12">
      <c r="A226" s="37">
        <v>46069</v>
      </c>
      <c r="B226" s="38" t="s">
        <v>354</v>
      </c>
      <c r="C226" s="55" t="s">
        <v>172</v>
      </c>
      <c r="D226" s="39" t="s">
        <v>21</v>
      </c>
      <c r="E226" s="38">
        <v>10000</v>
      </c>
      <c r="F226">
        <f t="shared" si="3"/>
        <v>18.1257930034439</v>
      </c>
      <c r="G226">
        <v>551.7</v>
      </c>
      <c r="H226" s="2" t="s">
        <v>20</v>
      </c>
      <c r="I226" s="38" t="s">
        <v>107</v>
      </c>
      <c r="J226" t="s">
        <v>188</v>
      </c>
      <c r="K226" s="24" t="s">
        <v>189</v>
      </c>
      <c r="L226" t="s">
        <v>190</v>
      </c>
    </row>
    <row r="227" spans="1:12">
      <c r="A227" s="46">
        <v>46070</v>
      </c>
      <c r="B227" s="16" t="s">
        <v>359</v>
      </c>
      <c r="C227" s="16" t="s">
        <v>169</v>
      </c>
      <c r="D227" s="32" t="s">
        <v>79</v>
      </c>
      <c r="E227" s="47">
        <v>5000</v>
      </c>
      <c r="F227">
        <f t="shared" si="3"/>
        <v>9.06289650172195</v>
      </c>
      <c r="G227">
        <v>551.7</v>
      </c>
      <c r="H227" s="17" t="s">
        <v>11</v>
      </c>
      <c r="I227" s="16" t="s">
        <v>110</v>
      </c>
      <c r="J227" t="s">
        <v>188</v>
      </c>
      <c r="K227" s="24" t="s">
        <v>189</v>
      </c>
      <c r="L227" t="s">
        <v>190</v>
      </c>
    </row>
    <row r="228" spans="1:12">
      <c r="A228" s="46">
        <v>46070</v>
      </c>
      <c r="B228" s="16" t="s">
        <v>360</v>
      </c>
      <c r="C228" s="16" t="s">
        <v>169</v>
      </c>
      <c r="D228" s="32" t="s">
        <v>79</v>
      </c>
      <c r="E228" s="47">
        <v>5000</v>
      </c>
      <c r="F228">
        <f t="shared" si="3"/>
        <v>9.06289650172195</v>
      </c>
      <c r="G228">
        <v>551.7</v>
      </c>
      <c r="H228" s="17" t="s">
        <v>11</v>
      </c>
      <c r="I228" s="16" t="s">
        <v>110</v>
      </c>
      <c r="J228" t="s">
        <v>188</v>
      </c>
      <c r="K228" s="24" t="s">
        <v>189</v>
      </c>
      <c r="L228" t="s">
        <v>190</v>
      </c>
    </row>
    <row r="229" spans="1:12">
      <c r="A229" s="46">
        <v>46070</v>
      </c>
      <c r="B229" s="16" t="s">
        <v>361</v>
      </c>
      <c r="C229" s="16" t="s">
        <v>169</v>
      </c>
      <c r="D229" s="32" t="s">
        <v>79</v>
      </c>
      <c r="E229" s="47">
        <v>10000</v>
      </c>
      <c r="F229">
        <f t="shared" si="3"/>
        <v>18.1257930034439</v>
      </c>
      <c r="G229">
        <v>551.7</v>
      </c>
      <c r="H229" s="17" t="s">
        <v>11</v>
      </c>
      <c r="I229" s="16" t="s">
        <v>110</v>
      </c>
      <c r="J229" t="s">
        <v>188</v>
      </c>
      <c r="K229" s="24" t="s">
        <v>189</v>
      </c>
      <c r="L229" t="s">
        <v>190</v>
      </c>
    </row>
    <row r="230" spans="1:12">
      <c r="A230" s="46">
        <v>46070</v>
      </c>
      <c r="B230" s="16" t="s">
        <v>362</v>
      </c>
      <c r="C230" s="16" t="s">
        <v>175</v>
      </c>
      <c r="D230" s="32" t="s">
        <v>79</v>
      </c>
      <c r="E230" s="47">
        <v>12000</v>
      </c>
      <c r="F230">
        <f t="shared" si="3"/>
        <v>21.7509516041327</v>
      </c>
      <c r="G230">
        <v>551.7</v>
      </c>
      <c r="H230" s="17" t="s">
        <v>11</v>
      </c>
      <c r="I230" s="16" t="s">
        <v>110</v>
      </c>
      <c r="J230" t="s">
        <v>188</v>
      </c>
      <c r="K230" s="24" t="s">
        <v>189</v>
      </c>
      <c r="L230" t="s">
        <v>190</v>
      </c>
    </row>
    <row r="231" spans="1:12">
      <c r="A231" s="46">
        <v>46070</v>
      </c>
      <c r="B231" s="16" t="s">
        <v>363</v>
      </c>
      <c r="C231" s="16" t="s">
        <v>166</v>
      </c>
      <c r="D231" s="32" t="s">
        <v>79</v>
      </c>
      <c r="E231" s="47">
        <v>32000</v>
      </c>
      <c r="F231">
        <f t="shared" si="3"/>
        <v>58.0025376110205</v>
      </c>
      <c r="G231">
        <v>551.7</v>
      </c>
      <c r="H231" s="17" t="s">
        <v>11</v>
      </c>
      <c r="I231" s="16" t="s">
        <v>117</v>
      </c>
      <c r="J231" t="s">
        <v>188</v>
      </c>
      <c r="K231" s="24" t="s">
        <v>189</v>
      </c>
      <c r="L231" t="s">
        <v>190</v>
      </c>
    </row>
    <row r="232" spans="1:12">
      <c r="A232" s="46">
        <v>46070</v>
      </c>
      <c r="B232" s="16" t="s">
        <v>364</v>
      </c>
      <c r="C232" s="16" t="s">
        <v>166</v>
      </c>
      <c r="D232" s="32" t="s">
        <v>79</v>
      </c>
      <c r="E232" s="47">
        <v>15000</v>
      </c>
      <c r="F232">
        <f t="shared" si="3"/>
        <v>27.1886895051658</v>
      </c>
      <c r="G232">
        <v>551.7</v>
      </c>
      <c r="H232" s="17" t="s">
        <v>11</v>
      </c>
      <c r="I232" s="16" t="s">
        <v>117</v>
      </c>
      <c r="J232" t="s">
        <v>188</v>
      </c>
      <c r="K232" s="24" t="s">
        <v>189</v>
      </c>
      <c r="L232" t="s">
        <v>190</v>
      </c>
    </row>
    <row r="233" spans="1:12">
      <c r="A233" s="26">
        <v>46070</v>
      </c>
      <c r="B233" t="s">
        <v>365</v>
      </c>
      <c r="C233" s="16" t="s">
        <v>169</v>
      </c>
      <c r="D233" s="2" t="s">
        <v>79</v>
      </c>
      <c r="E233">
        <v>8000</v>
      </c>
      <c r="F233">
        <f t="shared" si="3"/>
        <v>14.5006344027551</v>
      </c>
      <c r="G233">
        <v>551.7</v>
      </c>
      <c r="H233" s="2" t="s">
        <v>17</v>
      </c>
      <c r="I233" s="30" t="s">
        <v>113</v>
      </c>
      <c r="J233" t="s">
        <v>188</v>
      </c>
      <c r="K233" s="24" t="s">
        <v>189</v>
      </c>
      <c r="L233" t="s">
        <v>190</v>
      </c>
    </row>
    <row r="234" spans="1:12">
      <c r="A234" s="26">
        <v>46070</v>
      </c>
      <c r="B234" t="s">
        <v>366</v>
      </c>
      <c r="C234" t="s">
        <v>167</v>
      </c>
      <c r="D234" s="2" t="s">
        <v>79</v>
      </c>
      <c r="E234">
        <v>6600</v>
      </c>
      <c r="F234">
        <f t="shared" si="3"/>
        <v>11.963023382273</v>
      </c>
      <c r="G234">
        <v>551.7</v>
      </c>
      <c r="H234" s="2" t="s">
        <v>17</v>
      </c>
      <c r="I234" s="30" t="s">
        <v>113</v>
      </c>
      <c r="J234" t="s">
        <v>188</v>
      </c>
      <c r="K234" s="24" t="s">
        <v>189</v>
      </c>
      <c r="L234" t="s">
        <v>190</v>
      </c>
    </row>
    <row r="235" spans="1:12">
      <c r="A235" s="26">
        <v>46070</v>
      </c>
      <c r="B235" t="s">
        <v>367</v>
      </c>
      <c r="C235" s="16" t="s">
        <v>169</v>
      </c>
      <c r="D235" s="2" t="s">
        <v>79</v>
      </c>
      <c r="E235">
        <v>500</v>
      </c>
      <c r="F235">
        <f t="shared" si="3"/>
        <v>0.906289650172195</v>
      </c>
      <c r="G235">
        <v>551.7</v>
      </c>
      <c r="H235" s="2" t="s">
        <v>17</v>
      </c>
      <c r="I235" s="30" t="s">
        <v>113</v>
      </c>
      <c r="J235" t="s">
        <v>188</v>
      </c>
      <c r="K235" s="24" t="s">
        <v>189</v>
      </c>
      <c r="L235" t="s">
        <v>190</v>
      </c>
    </row>
    <row r="236" spans="1:12">
      <c r="A236" s="26">
        <v>46070</v>
      </c>
      <c r="B236" t="s">
        <v>368</v>
      </c>
      <c r="C236" s="16" t="s">
        <v>169</v>
      </c>
      <c r="D236" s="2" t="s">
        <v>79</v>
      </c>
      <c r="E236">
        <v>300</v>
      </c>
      <c r="F236">
        <f t="shared" si="3"/>
        <v>0.543773790103317</v>
      </c>
      <c r="G236">
        <v>551.7</v>
      </c>
      <c r="H236" s="2" t="s">
        <v>17</v>
      </c>
      <c r="I236" s="30" t="s">
        <v>113</v>
      </c>
      <c r="J236" t="s">
        <v>188</v>
      </c>
      <c r="K236" s="24" t="s">
        <v>189</v>
      </c>
      <c r="L236" t="s">
        <v>190</v>
      </c>
    </row>
    <row r="237" spans="1:12">
      <c r="A237" s="26">
        <v>46070</v>
      </c>
      <c r="B237" t="s">
        <v>369</v>
      </c>
      <c r="C237" s="16" t="s">
        <v>169</v>
      </c>
      <c r="D237" s="2" t="s">
        <v>79</v>
      </c>
      <c r="E237">
        <v>300</v>
      </c>
      <c r="F237">
        <f t="shared" si="3"/>
        <v>0.543773790103317</v>
      </c>
      <c r="G237">
        <v>551.7</v>
      </c>
      <c r="H237" s="2" t="s">
        <v>17</v>
      </c>
      <c r="I237" s="30" t="s">
        <v>113</v>
      </c>
      <c r="J237" t="s">
        <v>188</v>
      </c>
      <c r="K237" s="24" t="s">
        <v>189</v>
      </c>
      <c r="L237" t="s">
        <v>190</v>
      </c>
    </row>
    <row r="238" spans="1:12">
      <c r="A238" s="26">
        <v>46070</v>
      </c>
      <c r="B238" t="s">
        <v>353</v>
      </c>
      <c r="C238" s="16" t="s">
        <v>174</v>
      </c>
      <c r="D238" s="2" t="s">
        <v>79</v>
      </c>
      <c r="E238">
        <v>13000</v>
      </c>
      <c r="F238">
        <f t="shared" si="3"/>
        <v>23.5635309044771</v>
      </c>
      <c r="G238">
        <v>551.7</v>
      </c>
      <c r="H238" s="2" t="s">
        <v>17</v>
      </c>
      <c r="I238" s="30" t="s">
        <v>113</v>
      </c>
      <c r="J238" t="s">
        <v>188</v>
      </c>
      <c r="K238" s="24" t="s">
        <v>189</v>
      </c>
      <c r="L238" t="s">
        <v>190</v>
      </c>
    </row>
    <row r="239" spans="1:12">
      <c r="A239" s="48">
        <v>46070</v>
      </c>
      <c r="B239" s="16" t="s">
        <v>370</v>
      </c>
      <c r="C239" s="16" t="s">
        <v>169</v>
      </c>
      <c r="D239" s="31" t="s">
        <v>79</v>
      </c>
      <c r="E239" s="41">
        <v>5000</v>
      </c>
      <c r="F239">
        <f t="shared" si="3"/>
        <v>9.06289650172195</v>
      </c>
      <c r="G239">
        <v>551.7</v>
      </c>
      <c r="H239" s="17" t="s">
        <v>16</v>
      </c>
      <c r="I239" s="16" t="s">
        <v>115</v>
      </c>
      <c r="J239" t="s">
        <v>188</v>
      </c>
      <c r="K239" s="24" t="s">
        <v>189</v>
      </c>
      <c r="L239" t="s">
        <v>190</v>
      </c>
    </row>
    <row r="240" spans="1:12">
      <c r="A240" s="48">
        <v>46070</v>
      </c>
      <c r="B240" s="16" t="s">
        <v>371</v>
      </c>
      <c r="C240" s="16" t="s">
        <v>174</v>
      </c>
      <c r="D240" s="31" t="s">
        <v>79</v>
      </c>
      <c r="E240" s="41">
        <v>5000</v>
      </c>
      <c r="F240">
        <f t="shared" si="3"/>
        <v>9.06289650172195</v>
      </c>
      <c r="G240">
        <v>551.7</v>
      </c>
      <c r="H240" s="17" t="s">
        <v>16</v>
      </c>
      <c r="I240" s="16" t="s">
        <v>115</v>
      </c>
      <c r="J240" t="s">
        <v>188</v>
      </c>
      <c r="K240" s="24" t="s">
        <v>189</v>
      </c>
      <c r="L240" t="s">
        <v>190</v>
      </c>
    </row>
    <row r="241" spans="1:12">
      <c r="A241" s="48">
        <v>46070</v>
      </c>
      <c r="B241" s="16" t="s">
        <v>372</v>
      </c>
      <c r="C241" s="16" t="s">
        <v>174</v>
      </c>
      <c r="D241" s="31" t="s">
        <v>79</v>
      </c>
      <c r="E241" s="41">
        <v>39000</v>
      </c>
      <c r="F241">
        <f t="shared" si="3"/>
        <v>70.6905927134312</v>
      </c>
      <c r="G241">
        <v>551.7</v>
      </c>
      <c r="H241" s="17" t="s">
        <v>16</v>
      </c>
      <c r="I241" s="16" t="s">
        <v>115</v>
      </c>
      <c r="J241" t="s">
        <v>188</v>
      </c>
      <c r="K241" s="24" t="s">
        <v>189</v>
      </c>
      <c r="L241" t="s">
        <v>190</v>
      </c>
    </row>
    <row r="242" spans="1:12">
      <c r="A242" s="48">
        <v>46070</v>
      </c>
      <c r="B242" s="16" t="s">
        <v>373</v>
      </c>
      <c r="C242" s="16" t="s">
        <v>169</v>
      </c>
      <c r="D242" s="31" t="s">
        <v>79</v>
      </c>
      <c r="E242" s="41">
        <v>2000</v>
      </c>
      <c r="F242">
        <f t="shared" si="3"/>
        <v>3.62515860068878</v>
      </c>
      <c r="G242">
        <v>551.7</v>
      </c>
      <c r="H242" s="17" t="s">
        <v>16</v>
      </c>
      <c r="I242" s="16" t="s">
        <v>115</v>
      </c>
      <c r="J242" t="s">
        <v>188</v>
      </c>
      <c r="K242" s="24" t="s">
        <v>189</v>
      </c>
      <c r="L242" t="s">
        <v>190</v>
      </c>
    </row>
    <row r="243" spans="1:12">
      <c r="A243" s="48">
        <v>46070</v>
      </c>
      <c r="B243" s="16" t="s">
        <v>374</v>
      </c>
      <c r="C243" s="16" t="s">
        <v>169</v>
      </c>
      <c r="D243" s="31" t="s">
        <v>79</v>
      </c>
      <c r="E243" s="41">
        <v>1000</v>
      </c>
      <c r="F243">
        <f t="shared" si="3"/>
        <v>1.81257930034439</v>
      </c>
      <c r="G243">
        <v>551.7</v>
      </c>
      <c r="H243" s="17" t="s">
        <v>16</v>
      </c>
      <c r="I243" s="16" t="s">
        <v>115</v>
      </c>
      <c r="J243" t="s">
        <v>188</v>
      </c>
      <c r="K243" s="24" t="s">
        <v>189</v>
      </c>
      <c r="L243" t="s">
        <v>190</v>
      </c>
    </row>
    <row r="244" spans="1:12">
      <c r="A244" s="48">
        <v>46070</v>
      </c>
      <c r="B244" s="16" t="s">
        <v>375</v>
      </c>
      <c r="C244" s="16" t="s">
        <v>169</v>
      </c>
      <c r="D244" s="31" t="s">
        <v>79</v>
      </c>
      <c r="E244" s="41">
        <v>500</v>
      </c>
      <c r="F244">
        <f t="shared" si="3"/>
        <v>0.906289650172195</v>
      </c>
      <c r="G244">
        <v>551.7</v>
      </c>
      <c r="H244" s="17" t="s">
        <v>16</v>
      </c>
      <c r="I244" s="16" t="s">
        <v>115</v>
      </c>
      <c r="J244" t="s">
        <v>188</v>
      </c>
      <c r="K244" s="24" t="s">
        <v>189</v>
      </c>
      <c r="L244" t="s">
        <v>190</v>
      </c>
    </row>
    <row r="245" spans="1:12">
      <c r="A245" s="48">
        <v>46070</v>
      </c>
      <c r="B245" s="16" t="s">
        <v>376</v>
      </c>
      <c r="C245" s="16" t="s">
        <v>169</v>
      </c>
      <c r="D245" s="31" t="s">
        <v>79</v>
      </c>
      <c r="E245" s="41">
        <v>500</v>
      </c>
      <c r="F245">
        <f t="shared" si="3"/>
        <v>0.906289650172195</v>
      </c>
      <c r="G245">
        <v>551.7</v>
      </c>
      <c r="H245" s="17" t="s">
        <v>16</v>
      </c>
      <c r="I245" s="16" t="s">
        <v>115</v>
      </c>
      <c r="J245" t="s">
        <v>188</v>
      </c>
      <c r="K245" s="24" t="s">
        <v>189</v>
      </c>
      <c r="L245" t="s">
        <v>190</v>
      </c>
    </row>
    <row r="246" spans="1:12">
      <c r="A246" s="43">
        <v>46070</v>
      </c>
      <c r="B246" s="44" t="s">
        <v>377</v>
      </c>
      <c r="C246" s="16" t="s">
        <v>169</v>
      </c>
      <c r="D246" s="45" t="s">
        <v>79</v>
      </c>
      <c r="E246" s="44">
        <v>7000</v>
      </c>
      <c r="F246">
        <f t="shared" si="3"/>
        <v>12.6880551024107</v>
      </c>
      <c r="G246">
        <v>551.7</v>
      </c>
      <c r="H246" s="36" t="s">
        <v>15</v>
      </c>
      <c r="I246" t="s">
        <v>114</v>
      </c>
      <c r="J246" t="s">
        <v>188</v>
      </c>
      <c r="K246" s="24" t="s">
        <v>189</v>
      </c>
      <c r="L246" t="s">
        <v>190</v>
      </c>
    </row>
    <row r="247" spans="1:12">
      <c r="A247" s="43">
        <v>46070</v>
      </c>
      <c r="B247" s="44" t="s">
        <v>378</v>
      </c>
      <c r="C247" s="44" t="s">
        <v>167</v>
      </c>
      <c r="D247" s="45" t="s">
        <v>79</v>
      </c>
      <c r="E247" s="44">
        <v>6000</v>
      </c>
      <c r="F247">
        <f t="shared" si="3"/>
        <v>10.8754758020663</v>
      </c>
      <c r="G247">
        <v>551.7</v>
      </c>
      <c r="H247" s="2" t="s">
        <v>15</v>
      </c>
      <c r="I247" t="s">
        <v>114</v>
      </c>
      <c r="J247" t="s">
        <v>188</v>
      </c>
      <c r="K247" s="24" t="s">
        <v>189</v>
      </c>
      <c r="L247" t="s">
        <v>190</v>
      </c>
    </row>
    <row r="248" spans="1:12">
      <c r="A248" s="43">
        <v>46070</v>
      </c>
      <c r="B248" s="44" t="s">
        <v>379</v>
      </c>
      <c r="C248" s="16" t="s">
        <v>169</v>
      </c>
      <c r="D248" s="45" t="s">
        <v>79</v>
      </c>
      <c r="E248" s="44">
        <v>2000</v>
      </c>
      <c r="F248">
        <f t="shared" si="3"/>
        <v>3.62515860068878</v>
      </c>
      <c r="G248">
        <v>551.7</v>
      </c>
      <c r="H248" s="36" t="s">
        <v>15</v>
      </c>
      <c r="I248" t="s">
        <v>114</v>
      </c>
      <c r="J248" t="s">
        <v>188</v>
      </c>
      <c r="K248" s="24" t="s">
        <v>189</v>
      </c>
      <c r="L248" t="s">
        <v>190</v>
      </c>
    </row>
    <row r="249" spans="1:12">
      <c r="A249" s="43">
        <v>46070</v>
      </c>
      <c r="B249" s="44" t="s">
        <v>380</v>
      </c>
      <c r="C249" s="16" t="s">
        <v>174</v>
      </c>
      <c r="D249" s="45" t="s">
        <v>79</v>
      </c>
      <c r="E249" s="56">
        <v>5000</v>
      </c>
      <c r="F249">
        <f t="shared" si="3"/>
        <v>9.06289650172195</v>
      </c>
      <c r="G249">
        <v>551.7</v>
      </c>
      <c r="H249" s="2" t="s">
        <v>15</v>
      </c>
      <c r="I249" t="s">
        <v>114</v>
      </c>
      <c r="J249" t="s">
        <v>188</v>
      </c>
      <c r="K249" s="24" t="s">
        <v>189</v>
      </c>
      <c r="L249" t="s">
        <v>190</v>
      </c>
    </row>
    <row r="250" spans="1:12">
      <c r="A250" s="43">
        <v>46070</v>
      </c>
      <c r="B250" s="44" t="s">
        <v>381</v>
      </c>
      <c r="C250" s="16" t="s">
        <v>174</v>
      </c>
      <c r="D250" s="45" t="s">
        <v>79</v>
      </c>
      <c r="E250" s="56">
        <v>13000</v>
      </c>
      <c r="F250">
        <f t="shared" si="3"/>
        <v>23.4107689537187</v>
      </c>
      <c r="G250">
        <v>555.3</v>
      </c>
      <c r="H250" s="36" t="s">
        <v>15</v>
      </c>
      <c r="I250" t="s">
        <v>114</v>
      </c>
      <c r="J250" t="s">
        <v>188</v>
      </c>
      <c r="K250" s="24" t="s">
        <v>189</v>
      </c>
      <c r="L250" t="s">
        <v>190</v>
      </c>
    </row>
    <row r="251" spans="1:12">
      <c r="A251" s="57">
        <v>46070</v>
      </c>
      <c r="B251" t="s">
        <v>382</v>
      </c>
      <c r="C251" s="16" t="s">
        <v>170</v>
      </c>
      <c r="D251" s="17" t="s">
        <v>10</v>
      </c>
      <c r="E251" s="15">
        <v>500000</v>
      </c>
      <c r="F251">
        <f t="shared" si="3"/>
        <v>900.414190527643</v>
      </c>
      <c r="G251">
        <v>555.3</v>
      </c>
      <c r="H251" s="17" t="s">
        <v>27</v>
      </c>
      <c r="I251" s="16" t="s">
        <v>383</v>
      </c>
      <c r="J251" t="s">
        <v>188</v>
      </c>
      <c r="K251" s="24" t="s">
        <v>189</v>
      </c>
      <c r="L251" t="s">
        <v>190</v>
      </c>
    </row>
    <row r="252" spans="1:12">
      <c r="A252" s="46">
        <v>46071</v>
      </c>
      <c r="B252" s="16" t="s">
        <v>384</v>
      </c>
      <c r="C252" s="16" t="s">
        <v>169</v>
      </c>
      <c r="D252" s="32" t="s">
        <v>79</v>
      </c>
      <c r="E252" s="58">
        <v>2000</v>
      </c>
      <c r="F252">
        <f t="shared" si="3"/>
        <v>3.62515860068878</v>
      </c>
      <c r="G252">
        <v>551.7</v>
      </c>
      <c r="H252" s="17" t="s">
        <v>11</v>
      </c>
      <c r="I252" s="16" t="s">
        <v>120</v>
      </c>
      <c r="J252" t="s">
        <v>188</v>
      </c>
      <c r="K252" s="24" t="s">
        <v>189</v>
      </c>
      <c r="L252" t="s">
        <v>190</v>
      </c>
    </row>
    <row r="253" spans="1:12">
      <c r="A253" s="46">
        <v>46071</v>
      </c>
      <c r="B253" s="16" t="s">
        <v>385</v>
      </c>
      <c r="C253" s="16" t="s">
        <v>169</v>
      </c>
      <c r="D253" s="32" t="s">
        <v>79</v>
      </c>
      <c r="E253" s="58">
        <v>5000</v>
      </c>
      <c r="F253">
        <f t="shared" si="3"/>
        <v>9.06289650172195</v>
      </c>
      <c r="G253">
        <v>551.7</v>
      </c>
      <c r="H253" s="17" t="s">
        <v>11</v>
      </c>
      <c r="I253" s="16" t="s">
        <v>120</v>
      </c>
      <c r="J253" t="s">
        <v>188</v>
      </c>
      <c r="K253" s="24" t="s">
        <v>189</v>
      </c>
      <c r="L253" t="s">
        <v>190</v>
      </c>
    </row>
    <row r="254" spans="1:12">
      <c r="A254" s="46">
        <v>46071</v>
      </c>
      <c r="B254" s="16" t="s">
        <v>386</v>
      </c>
      <c r="C254" s="16" t="s">
        <v>169</v>
      </c>
      <c r="D254" s="32" t="s">
        <v>79</v>
      </c>
      <c r="E254" s="47">
        <v>5000</v>
      </c>
      <c r="F254">
        <f t="shared" si="3"/>
        <v>9.00414190527643</v>
      </c>
      <c r="G254">
        <v>555.3</v>
      </c>
      <c r="H254" s="17" t="s">
        <v>11</v>
      </c>
      <c r="I254" s="16" t="s">
        <v>120</v>
      </c>
      <c r="J254" t="s">
        <v>188</v>
      </c>
      <c r="K254" s="24" t="s">
        <v>189</v>
      </c>
      <c r="L254" t="s">
        <v>190</v>
      </c>
    </row>
    <row r="255" spans="1:12">
      <c r="A255" s="46">
        <v>46071</v>
      </c>
      <c r="B255" s="16" t="s">
        <v>387</v>
      </c>
      <c r="C255" s="16" t="s">
        <v>169</v>
      </c>
      <c r="D255" s="32" t="s">
        <v>79</v>
      </c>
      <c r="E255" s="47">
        <v>8000</v>
      </c>
      <c r="F255">
        <f t="shared" si="3"/>
        <v>14.4066270484423</v>
      </c>
      <c r="G255">
        <v>555.3</v>
      </c>
      <c r="H255" s="17" t="s">
        <v>11</v>
      </c>
      <c r="I255" s="16" t="s">
        <v>111</v>
      </c>
      <c r="J255" t="s">
        <v>188</v>
      </c>
      <c r="K255" s="24" t="s">
        <v>189</v>
      </c>
      <c r="L255" t="s">
        <v>190</v>
      </c>
    </row>
    <row r="256" spans="1:12">
      <c r="A256" s="46">
        <v>46071</v>
      </c>
      <c r="B256" s="16" t="s">
        <v>388</v>
      </c>
      <c r="C256" s="16" t="s">
        <v>169</v>
      </c>
      <c r="D256" s="32" t="s">
        <v>79</v>
      </c>
      <c r="E256" s="47">
        <v>8000</v>
      </c>
      <c r="F256">
        <f t="shared" si="3"/>
        <v>14.4066270484423</v>
      </c>
      <c r="G256">
        <v>555.3</v>
      </c>
      <c r="H256" s="17" t="s">
        <v>11</v>
      </c>
      <c r="I256" s="16" t="s">
        <v>111</v>
      </c>
      <c r="J256" t="s">
        <v>188</v>
      </c>
      <c r="K256" s="24" t="s">
        <v>189</v>
      </c>
      <c r="L256" t="s">
        <v>190</v>
      </c>
    </row>
    <row r="257" spans="1:12">
      <c r="A257" s="26">
        <v>46071</v>
      </c>
      <c r="B257" s="19" t="s">
        <v>389</v>
      </c>
      <c r="C257" s="16" t="s">
        <v>169</v>
      </c>
      <c r="D257" s="27" t="s">
        <v>10</v>
      </c>
      <c r="E257">
        <v>1000</v>
      </c>
      <c r="F257">
        <f t="shared" si="3"/>
        <v>1.80082838105529</v>
      </c>
      <c r="G257">
        <v>555.3</v>
      </c>
      <c r="H257" s="2" t="s">
        <v>22</v>
      </c>
      <c r="I257" t="s">
        <v>123</v>
      </c>
      <c r="J257" t="s">
        <v>188</v>
      </c>
      <c r="K257" s="24" t="s">
        <v>189</v>
      </c>
      <c r="L257" t="s">
        <v>190</v>
      </c>
    </row>
    <row r="258" spans="1:12">
      <c r="A258" s="26">
        <v>46071</v>
      </c>
      <c r="B258" s="19" t="s">
        <v>390</v>
      </c>
      <c r="C258" s="16" t="s">
        <v>169</v>
      </c>
      <c r="D258" s="27" t="s">
        <v>10</v>
      </c>
      <c r="E258">
        <v>1000</v>
      </c>
      <c r="F258">
        <f t="shared" ref="F258:F321" si="4">+E258/G258</f>
        <v>1.80082838105529</v>
      </c>
      <c r="G258">
        <v>555.3</v>
      </c>
      <c r="H258" s="2" t="s">
        <v>22</v>
      </c>
      <c r="I258" t="s">
        <v>123</v>
      </c>
      <c r="J258" t="s">
        <v>188</v>
      </c>
      <c r="K258" s="24" t="s">
        <v>189</v>
      </c>
      <c r="L258" t="s">
        <v>190</v>
      </c>
    </row>
    <row r="259" spans="1:12">
      <c r="A259" s="26">
        <v>46071</v>
      </c>
      <c r="B259" s="19" t="s">
        <v>391</v>
      </c>
      <c r="C259" t="s">
        <v>173</v>
      </c>
      <c r="D259" s="27" t="s">
        <v>10</v>
      </c>
      <c r="E259">
        <v>500</v>
      </c>
      <c r="F259">
        <f t="shared" si="4"/>
        <v>0.900414190527643</v>
      </c>
      <c r="G259">
        <v>555.3</v>
      </c>
      <c r="H259" s="2" t="s">
        <v>22</v>
      </c>
      <c r="I259" t="s">
        <v>123</v>
      </c>
      <c r="J259" t="s">
        <v>188</v>
      </c>
      <c r="K259" s="24" t="s">
        <v>189</v>
      </c>
      <c r="L259" t="s">
        <v>190</v>
      </c>
    </row>
    <row r="260" spans="1:12">
      <c r="A260" s="26">
        <v>46071</v>
      </c>
      <c r="B260" s="19" t="s">
        <v>392</v>
      </c>
      <c r="C260" t="s">
        <v>173</v>
      </c>
      <c r="D260" s="27" t="s">
        <v>10</v>
      </c>
      <c r="E260">
        <v>500</v>
      </c>
      <c r="F260">
        <f t="shared" si="4"/>
        <v>0.900414190527643</v>
      </c>
      <c r="G260">
        <v>555.3</v>
      </c>
      <c r="H260" s="2" t="s">
        <v>22</v>
      </c>
      <c r="I260" t="s">
        <v>123</v>
      </c>
      <c r="J260" t="s">
        <v>188</v>
      </c>
      <c r="K260" s="24" t="s">
        <v>189</v>
      </c>
      <c r="L260" t="s">
        <v>190</v>
      </c>
    </row>
    <row r="261" spans="1:12">
      <c r="A261" s="26">
        <v>46071</v>
      </c>
      <c r="B261" s="19" t="s">
        <v>393</v>
      </c>
      <c r="C261" t="s">
        <v>173</v>
      </c>
      <c r="D261" s="27" t="s">
        <v>10</v>
      </c>
      <c r="E261">
        <v>500</v>
      </c>
      <c r="F261">
        <f t="shared" si="4"/>
        <v>0.900414190527643</v>
      </c>
      <c r="G261">
        <v>555.3</v>
      </c>
      <c r="H261" s="2" t="s">
        <v>22</v>
      </c>
      <c r="I261" t="s">
        <v>123</v>
      </c>
      <c r="J261" t="s">
        <v>188</v>
      </c>
      <c r="K261" s="24" t="s">
        <v>189</v>
      </c>
      <c r="L261" t="s">
        <v>190</v>
      </c>
    </row>
    <row r="262" spans="1:12">
      <c r="A262" s="26">
        <v>46071</v>
      </c>
      <c r="B262" s="19" t="s">
        <v>394</v>
      </c>
      <c r="C262" t="s">
        <v>173</v>
      </c>
      <c r="D262" s="27" t="s">
        <v>10</v>
      </c>
      <c r="E262">
        <v>500</v>
      </c>
      <c r="F262">
        <f t="shared" si="4"/>
        <v>0.900414190527643</v>
      </c>
      <c r="G262">
        <v>555.3</v>
      </c>
      <c r="H262" s="2" t="s">
        <v>22</v>
      </c>
      <c r="I262" t="s">
        <v>123</v>
      </c>
      <c r="J262" t="s">
        <v>188</v>
      </c>
      <c r="K262" s="24" t="s">
        <v>189</v>
      </c>
      <c r="L262" t="s">
        <v>190</v>
      </c>
    </row>
    <row r="263" spans="1:12">
      <c r="A263" s="26">
        <v>46071</v>
      </c>
      <c r="B263" t="s">
        <v>395</v>
      </c>
      <c r="C263" s="16" t="s">
        <v>174</v>
      </c>
      <c r="D263" s="2" t="s">
        <v>79</v>
      </c>
      <c r="E263">
        <v>5000</v>
      </c>
      <c r="F263">
        <f t="shared" si="4"/>
        <v>9.00414190527643</v>
      </c>
      <c r="G263">
        <v>555.3</v>
      </c>
      <c r="H263" s="2" t="s">
        <v>17</v>
      </c>
      <c r="I263" s="30" t="s">
        <v>113</v>
      </c>
      <c r="J263" t="s">
        <v>188</v>
      </c>
      <c r="K263" s="24" t="s">
        <v>189</v>
      </c>
      <c r="L263" t="s">
        <v>190</v>
      </c>
    </row>
    <row r="264" spans="1:12">
      <c r="A264" s="26">
        <v>46071</v>
      </c>
      <c r="B264" t="s">
        <v>396</v>
      </c>
      <c r="C264" s="16" t="s">
        <v>169</v>
      </c>
      <c r="D264" s="2" t="s">
        <v>79</v>
      </c>
      <c r="E264">
        <v>500</v>
      </c>
      <c r="F264">
        <f t="shared" si="4"/>
        <v>0.900414190527643</v>
      </c>
      <c r="G264">
        <v>555.3</v>
      </c>
      <c r="H264" s="2" t="s">
        <v>17</v>
      </c>
      <c r="I264" s="30" t="s">
        <v>113</v>
      </c>
      <c r="J264" t="s">
        <v>188</v>
      </c>
      <c r="K264" s="24" t="s">
        <v>189</v>
      </c>
      <c r="L264" t="s">
        <v>190</v>
      </c>
    </row>
    <row r="265" spans="1:12">
      <c r="A265" s="26">
        <v>46071</v>
      </c>
      <c r="B265" t="s">
        <v>397</v>
      </c>
      <c r="C265" s="16" t="s">
        <v>169</v>
      </c>
      <c r="D265" s="2" t="s">
        <v>79</v>
      </c>
      <c r="E265">
        <v>1000</v>
      </c>
      <c r="F265">
        <f t="shared" si="4"/>
        <v>1.80082838105529</v>
      </c>
      <c r="G265">
        <v>555.3</v>
      </c>
      <c r="H265" s="2" t="s">
        <v>17</v>
      </c>
      <c r="I265" s="30" t="s">
        <v>113</v>
      </c>
      <c r="J265" t="s">
        <v>188</v>
      </c>
      <c r="K265" s="24" t="s">
        <v>189</v>
      </c>
      <c r="L265" t="s">
        <v>190</v>
      </c>
    </row>
    <row r="266" spans="1:12">
      <c r="A266" s="26">
        <v>46071</v>
      </c>
      <c r="B266" t="s">
        <v>398</v>
      </c>
      <c r="C266" s="16" t="s">
        <v>169</v>
      </c>
      <c r="D266" s="2" t="s">
        <v>79</v>
      </c>
      <c r="E266">
        <v>500</v>
      </c>
      <c r="F266">
        <f t="shared" si="4"/>
        <v>0.900414190527643</v>
      </c>
      <c r="G266">
        <v>555.3</v>
      </c>
      <c r="H266" s="2" t="s">
        <v>17</v>
      </c>
      <c r="I266" s="30" t="s">
        <v>113</v>
      </c>
      <c r="J266" t="s">
        <v>188</v>
      </c>
      <c r="K266" s="24" t="s">
        <v>189</v>
      </c>
      <c r="L266" t="s">
        <v>190</v>
      </c>
    </row>
    <row r="267" spans="1:12">
      <c r="A267" s="26">
        <v>46071</v>
      </c>
      <c r="B267" t="s">
        <v>399</v>
      </c>
      <c r="C267" s="16" t="s">
        <v>169</v>
      </c>
      <c r="D267" s="2" t="s">
        <v>79</v>
      </c>
      <c r="E267">
        <v>400</v>
      </c>
      <c r="F267">
        <f t="shared" si="4"/>
        <v>0.720331352422114</v>
      </c>
      <c r="G267">
        <v>555.3</v>
      </c>
      <c r="H267" s="2" t="s">
        <v>17</v>
      </c>
      <c r="I267" s="30" t="s">
        <v>113</v>
      </c>
      <c r="J267" t="s">
        <v>188</v>
      </c>
      <c r="K267" s="24" t="s">
        <v>189</v>
      </c>
      <c r="L267" t="s">
        <v>190</v>
      </c>
    </row>
    <row r="268" spans="1:12">
      <c r="A268" s="26">
        <v>46071</v>
      </c>
      <c r="B268" t="s">
        <v>400</v>
      </c>
      <c r="C268" s="16" t="s">
        <v>169</v>
      </c>
      <c r="D268" s="2" t="s">
        <v>79</v>
      </c>
      <c r="E268">
        <v>1000</v>
      </c>
      <c r="F268">
        <f t="shared" si="4"/>
        <v>1.80082838105529</v>
      </c>
      <c r="G268">
        <v>555.3</v>
      </c>
      <c r="H268" s="2" t="s">
        <v>17</v>
      </c>
      <c r="I268" s="30" t="s">
        <v>113</v>
      </c>
      <c r="J268" t="s">
        <v>188</v>
      </c>
      <c r="K268" s="24" t="s">
        <v>189</v>
      </c>
      <c r="L268" t="s">
        <v>190</v>
      </c>
    </row>
    <row r="269" spans="1:12">
      <c r="A269" s="26">
        <v>46071</v>
      </c>
      <c r="B269" t="s">
        <v>367</v>
      </c>
      <c r="C269" s="16" t="s">
        <v>169</v>
      </c>
      <c r="D269" s="2" t="s">
        <v>79</v>
      </c>
      <c r="E269">
        <v>400</v>
      </c>
      <c r="F269">
        <f t="shared" si="4"/>
        <v>0.720331352422114</v>
      </c>
      <c r="G269">
        <v>555.3</v>
      </c>
      <c r="H269" s="2" t="s">
        <v>17</v>
      </c>
      <c r="I269" s="30" t="s">
        <v>113</v>
      </c>
      <c r="J269" t="s">
        <v>188</v>
      </c>
      <c r="K269" s="24" t="s">
        <v>189</v>
      </c>
      <c r="L269" t="s">
        <v>190</v>
      </c>
    </row>
    <row r="270" spans="1:12">
      <c r="A270" s="26">
        <v>46071</v>
      </c>
      <c r="B270" t="s">
        <v>368</v>
      </c>
      <c r="C270" s="16" t="s">
        <v>169</v>
      </c>
      <c r="D270" s="2" t="s">
        <v>79</v>
      </c>
      <c r="E270">
        <v>300</v>
      </c>
      <c r="F270">
        <f t="shared" si="4"/>
        <v>0.540248514316586</v>
      </c>
      <c r="G270">
        <v>555.3</v>
      </c>
      <c r="H270" s="2" t="s">
        <v>17</v>
      </c>
      <c r="I270" s="30" t="s">
        <v>113</v>
      </c>
      <c r="J270" t="s">
        <v>188</v>
      </c>
      <c r="K270" s="24" t="s">
        <v>189</v>
      </c>
      <c r="L270" t="s">
        <v>190</v>
      </c>
    </row>
    <row r="271" spans="1:12">
      <c r="A271" s="26">
        <v>46071</v>
      </c>
      <c r="B271" t="s">
        <v>369</v>
      </c>
      <c r="C271" s="16" t="s">
        <v>169</v>
      </c>
      <c r="D271" s="2" t="s">
        <v>79</v>
      </c>
      <c r="E271">
        <v>300</v>
      </c>
      <c r="F271">
        <f t="shared" si="4"/>
        <v>0.540248514316586</v>
      </c>
      <c r="G271">
        <v>555.3</v>
      </c>
      <c r="H271" s="2" t="s">
        <v>17</v>
      </c>
      <c r="I271" s="30" t="s">
        <v>113</v>
      </c>
      <c r="J271" t="s">
        <v>188</v>
      </c>
      <c r="K271" s="24" t="s">
        <v>189</v>
      </c>
      <c r="L271" t="s">
        <v>190</v>
      </c>
    </row>
    <row r="272" spans="1:12">
      <c r="A272" s="26">
        <v>46071</v>
      </c>
      <c r="B272" t="s">
        <v>395</v>
      </c>
      <c r="C272" s="16" t="s">
        <v>174</v>
      </c>
      <c r="D272" s="2" t="s">
        <v>79</v>
      </c>
      <c r="E272">
        <v>5000</v>
      </c>
      <c r="F272">
        <f t="shared" si="4"/>
        <v>9.00414190527643</v>
      </c>
      <c r="G272">
        <v>555.3</v>
      </c>
      <c r="H272" s="2" t="s">
        <v>17</v>
      </c>
      <c r="I272" s="30" t="s">
        <v>113</v>
      </c>
      <c r="J272" t="s">
        <v>188</v>
      </c>
      <c r="K272" s="24" t="s">
        <v>189</v>
      </c>
      <c r="L272" t="s">
        <v>190</v>
      </c>
    </row>
    <row r="273" spans="1:12">
      <c r="A273" s="26">
        <v>46071</v>
      </c>
      <c r="B273" t="s">
        <v>401</v>
      </c>
      <c r="C273" t="s">
        <v>175</v>
      </c>
      <c r="D273" s="2" t="s">
        <v>79</v>
      </c>
      <c r="E273">
        <v>3000</v>
      </c>
      <c r="F273">
        <f t="shared" si="4"/>
        <v>5.40248514316586</v>
      </c>
      <c r="G273">
        <v>555.3</v>
      </c>
      <c r="H273" s="2" t="s">
        <v>17</v>
      </c>
      <c r="I273" s="30" t="s">
        <v>113</v>
      </c>
      <c r="J273" t="s">
        <v>188</v>
      </c>
      <c r="K273" s="24" t="s">
        <v>189</v>
      </c>
      <c r="L273" t="s">
        <v>190</v>
      </c>
    </row>
    <row r="274" spans="1:12">
      <c r="A274" s="48">
        <v>46071</v>
      </c>
      <c r="B274" s="16" t="s">
        <v>402</v>
      </c>
      <c r="C274" s="16" t="s">
        <v>169</v>
      </c>
      <c r="D274" s="31" t="s">
        <v>79</v>
      </c>
      <c r="E274" s="41">
        <v>500</v>
      </c>
      <c r="F274">
        <f t="shared" si="4"/>
        <v>0.900414190527643</v>
      </c>
      <c r="G274">
        <v>555.3</v>
      </c>
      <c r="H274" s="17" t="s">
        <v>16</v>
      </c>
      <c r="I274" s="16" t="s">
        <v>115</v>
      </c>
      <c r="J274" t="s">
        <v>188</v>
      </c>
      <c r="K274" s="24" t="s">
        <v>189</v>
      </c>
      <c r="L274" t="s">
        <v>190</v>
      </c>
    </row>
    <row r="275" spans="1:12">
      <c r="A275" s="48">
        <v>46071</v>
      </c>
      <c r="B275" s="16" t="s">
        <v>403</v>
      </c>
      <c r="C275" s="16" t="s">
        <v>169</v>
      </c>
      <c r="D275" s="31" t="s">
        <v>79</v>
      </c>
      <c r="E275" s="41">
        <v>5000</v>
      </c>
      <c r="F275">
        <f t="shared" si="4"/>
        <v>9.00414190527643</v>
      </c>
      <c r="G275">
        <v>555.3</v>
      </c>
      <c r="H275" s="17" t="s">
        <v>16</v>
      </c>
      <c r="I275" s="16" t="s">
        <v>115</v>
      </c>
      <c r="J275" t="s">
        <v>188</v>
      </c>
      <c r="K275" s="24" t="s">
        <v>189</v>
      </c>
      <c r="L275" t="s">
        <v>190</v>
      </c>
    </row>
    <row r="276" spans="1:12">
      <c r="A276" s="48">
        <v>46071</v>
      </c>
      <c r="B276" s="16" t="s">
        <v>404</v>
      </c>
      <c r="C276" s="16" t="s">
        <v>169</v>
      </c>
      <c r="D276" s="31" t="s">
        <v>79</v>
      </c>
      <c r="E276" s="16">
        <v>5000</v>
      </c>
      <c r="F276">
        <f t="shared" si="4"/>
        <v>9.00414190527643</v>
      </c>
      <c r="G276">
        <v>555.3</v>
      </c>
      <c r="H276" s="17" t="s">
        <v>16</v>
      </c>
      <c r="I276" s="16" t="s">
        <v>115</v>
      </c>
      <c r="J276" t="s">
        <v>188</v>
      </c>
      <c r="K276" s="24" t="s">
        <v>189</v>
      </c>
      <c r="L276" t="s">
        <v>190</v>
      </c>
    </row>
    <row r="277" spans="1:12">
      <c r="A277" s="48">
        <v>46071</v>
      </c>
      <c r="B277" s="16" t="s">
        <v>405</v>
      </c>
      <c r="C277" s="16" t="s">
        <v>169</v>
      </c>
      <c r="D277" s="31" t="s">
        <v>79</v>
      </c>
      <c r="E277" s="16">
        <v>500</v>
      </c>
      <c r="F277">
        <f t="shared" si="4"/>
        <v>0.900414190527643</v>
      </c>
      <c r="G277">
        <v>555.3</v>
      </c>
      <c r="H277" s="17" t="s">
        <v>16</v>
      </c>
      <c r="I277" s="16" t="s">
        <v>115</v>
      </c>
      <c r="J277" t="s">
        <v>188</v>
      </c>
      <c r="K277" s="24" t="s">
        <v>189</v>
      </c>
      <c r="L277" t="s">
        <v>190</v>
      </c>
    </row>
    <row r="278" spans="1:12">
      <c r="A278" s="48">
        <v>46071</v>
      </c>
      <c r="B278" s="16" t="s">
        <v>371</v>
      </c>
      <c r="C278" s="16" t="s">
        <v>174</v>
      </c>
      <c r="D278" s="31" t="s">
        <v>79</v>
      </c>
      <c r="E278" s="16">
        <v>5000</v>
      </c>
      <c r="F278">
        <f t="shared" si="4"/>
        <v>9.00414190527643</v>
      </c>
      <c r="G278">
        <v>555.3</v>
      </c>
      <c r="H278" s="17" t="s">
        <v>16</v>
      </c>
      <c r="I278" s="16" t="s">
        <v>115</v>
      </c>
      <c r="J278" t="s">
        <v>188</v>
      </c>
      <c r="K278" s="24" t="s">
        <v>189</v>
      </c>
      <c r="L278" t="s">
        <v>190</v>
      </c>
    </row>
    <row r="279" spans="1:12">
      <c r="A279" s="48">
        <v>46071</v>
      </c>
      <c r="B279" s="16" t="s">
        <v>406</v>
      </c>
      <c r="C279" s="16" t="s">
        <v>169</v>
      </c>
      <c r="D279" s="31" t="s">
        <v>79</v>
      </c>
      <c r="E279" s="16">
        <v>500</v>
      </c>
      <c r="F279">
        <f t="shared" si="4"/>
        <v>0.900414190527643</v>
      </c>
      <c r="G279">
        <v>555.3</v>
      </c>
      <c r="H279" s="17" t="s">
        <v>16</v>
      </c>
      <c r="I279" s="16" t="s">
        <v>115</v>
      </c>
      <c r="J279" t="s">
        <v>188</v>
      </c>
      <c r="K279" s="24" t="s">
        <v>189</v>
      </c>
      <c r="L279" t="s">
        <v>190</v>
      </c>
    </row>
    <row r="280" spans="1:12">
      <c r="A280" s="48">
        <v>46071</v>
      </c>
      <c r="B280" s="16" t="s">
        <v>407</v>
      </c>
      <c r="C280" s="16" t="s">
        <v>169</v>
      </c>
      <c r="D280" s="31" t="s">
        <v>79</v>
      </c>
      <c r="E280" s="16">
        <v>500</v>
      </c>
      <c r="F280">
        <f t="shared" si="4"/>
        <v>0.900414190527643</v>
      </c>
      <c r="G280">
        <v>555.3</v>
      </c>
      <c r="H280" s="17" t="s">
        <v>16</v>
      </c>
      <c r="I280" s="16" t="s">
        <v>115</v>
      </c>
      <c r="J280" t="s">
        <v>188</v>
      </c>
      <c r="K280" s="24" t="s">
        <v>189</v>
      </c>
      <c r="L280" t="s">
        <v>190</v>
      </c>
    </row>
    <row r="281" spans="1:12">
      <c r="A281" s="48">
        <v>46071</v>
      </c>
      <c r="B281" s="16" t="s">
        <v>376</v>
      </c>
      <c r="C281" s="16" t="s">
        <v>169</v>
      </c>
      <c r="D281" s="31" t="s">
        <v>79</v>
      </c>
      <c r="E281" s="16">
        <v>500</v>
      </c>
      <c r="F281">
        <f t="shared" si="4"/>
        <v>0.900414190527643</v>
      </c>
      <c r="G281">
        <v>555.3</v>
      </c>
      <c r="H281" s="17" t="s">
        <v>16</v>
      </c>
      <c r="I281" s="16" t="s">
        <v>115</v>
      </c>
      <c r="J281" t="s">
        <v>188</v>
      </c>
      <c r="K281" s="24" t="s">
        <v>189</v>
      </c>
      <c r="L281" t="s">
        <v>190</v>
      </c>
    </row>
    <row r="282" spans="1:12">
      <c r="A282" s="43">
        <v>46071</v>
      </c>
      <c r="B282" s="44" t="s">
        <v>381</v>
      </c>
      <c r="C282" s="16" t="s">
        <v>174</v>
      </c>
      <c r="D282" s="45" t="s">
        <v>79</v>
      </c>
      <c r="E282" s="44">
        <v>13000</v>
      </c>
      <c r="F282">
        <f t="shared" si="4"/>
        <v>23.4107689537187</v>
      </c>
      <c r="G282">
        <v>555.3</v>
      </c>
      <c r="H282" s="2" t="s">
        <v>15</v>
      </c>
      <c r="I282" t="s">
        <v>114</v>
      </c>
      <c r="J282" t="s">
        <v>188</v>
      </c>
      <c r="K282" s="24" t="s">
        <v>189</v>
      </c>
      <c r="L282" t="s">
        <v>190</v>
      </c>
    </row>
    <row r="283" spans="1:12">
      <c r="A283" s="43">
        <v>46071</v>
      </c>
      <c r="B283" s="44" t="s">
        <v>408</v>
      </c>
      <c r="C283" s="44" t="s">
        <v>175</v>
      </c>
      <c r="D283" s="45" t="s">
        <v>79</v>
      </c>
      <c r="E283" s="44">
        <v>6000</v>
      </c>
      <c r="F283">
        <f t="shared" si="4"/>
        <v>10.8049702863317</v>
      </c>
      <c r="G283">
        <v>555.3</v>
      </c>
      <c r="H283" s="36" t="s">
        <v>15</v>
      </c>
      <c r="I283" t="s">
        <v>114</v>
      </c>
      <c r="J283" t="s">
        <v>188</v>
      </c>
      <c r="K283" s="24" t="s">
        <v>189</v>
      </c>
      <c r="L283" t="s">
        <v>190</v>
      </c>
    </row>
    <row r="284" spans="1:12">
      <c r="A284" s="43">
        <v>46071</v>
      </c>
      <c r="B284" s="44" t="s">
        <v>409</v>
      </c>
      <c r="C284" s="16" t="s">
        <v>169</v>
      </c>
      <c r="D284" s="45" t="s">
        <v>79</v>
      </c>
      <c r="E284" s="44">
        <v>10000</v>
      </c>
      <c r="F284">
        <f t="shared" si="4"/>
        <v>18.0082838105529</v>
      </c>
      <c r="G284">
        <v>555.3</v>
      </c>
      <c r="H284" s="2" t="s">
        <v>15</v>
      </c>
      <c r="I284" t="s">
        <v>114</v>
      </c>
      <c r="J284" t="s">
        <v>188</v>
      </c>
      <c r="K284" s="24" t="s">
        <v>189</v>
      </c>
      <c r="L284" t="s">
        <v>190</v>
      </c>
    </row>
    <row r="285" spans="1:12">
      <c r="A285" s="43">
        <v>46071</v>
      </c>
      <c r="B285" s="44" t="s">
        <v>410</v>
      </c>
      <c r="C285" s="16" t="s">
        <v>174</v>
      </c>
      <c r="D285" s="45" t="s">
        <v>79</v>
      </c>
      <c r="E285" s="44">
        <v>5000</v>
      </c>
      <c r="F285">
        <f t="shared" si="4"/>
        <v>9.00414190527643</v>
      </c>
      <c r="G285">
        <v>555.3</v>
      </c>
      <c r="H285" s="36" t="s">
        <v>15</v>
      </c>
      <c r="I285" t="s">
        <v>114</v>
      </c>
      <c r="J285" t="s">
        <v>188</v>
      </c>
      <c r="K285" s="24" t="s">
        <v>189</v>
      </c>
      <c r="L285" t="s">
        <v>190</v>
      </c>
    </row>
    <row r="286" spans="1:12">
      <c r="A286" s="43">
        <v>46071</v>
      </c>
      <c r="B286" s="44" t="s">
        <v>411</v>
      </c>
      <c r="C286" s="16" t="s">
        <v>169</v>
      </c>
      <c r="D286" s="45" t="s">
        <v>79</v>
      </c>
      <c r="E286" s="44">
        <v>2000</v>
      </c>
      <c r="F286">
        <f t="shared" si="4"/>
        <v>3.60165676211057</v>
      </c>
      <c r="G286">
        <v>555.3</v>
      </c>
      <c r="H286" s="2" t="s">
        <v>15</v>
      </c>
      <c r="I286" t="s">
        <v>114</v>
      </c>
      <c r="J286" t="s">
        <v>188</v>
      </c>
      <c r="K286" s="24" t="s">
        <v>189</v>
      </c>
      <c r="L286" t="s">
        <v>190</v>
      </c>
    </row>
    <row r="287" spans="1:12">
      <c r="A287" s="46">
        <v>46072</v>
      </c>
      <c r="B287" s="16" t="s">
        <v>412</v>
      </c>
      <c r="C287" s="16" t="s">
        <v>169</v>
      </c>
      <c r="D287" s="32" t="s">
        <v>79</v>
      </c>
      <c r="E287" s="47">
        <v>5000</v>
      </c>
      <c r="F287">
        <f t="shared" si="4"/>
        <v>9.00414190527643</v>
      </c>
      <c r="G287">
        <v>555.3</v>
      </c>
      <c r="H287" s="17" t="s">
        <v>11</v>
      </c>
      <c r="I287" s="16" t="s">
        <v>111</v>
      </c>
      <c r="J287" t="s">
        <v>188</v>
      </c>
      <c r="K287" s="24" t="s">
        <v>189</v>
      </c>
      <c r="L287" t="s">
        <v>190</v>
      </c>
    </row>
    <row r="288" spans="1:12">
      <c r="A288" s="48">
        <v>46072</v>
      </c>
      <c r="B288" s="16" t="s">
        <v>413</v>
      </c>
      <c r="C288" s="16" t="s">
        <v>167</v>
      </c>
      <c r="D288" s="32" t="s">
        <v>79</v>
      </c>
      <c r="E288" s="47">
        <v>2000</v>
      </c>
      <c r="F288">
        <f t="shared" si="4"/>
        <v>3.60165676211057</v>
      </c>
      <c r="G288">
        <v>555.3</v>
      </c>
      <c r="H288" s="17" t="s">
        <v>11</v>
      </c>
      <c r="I288" s="16" t="s">
        <v>111</v>
      </c>
      <c r="J288" t="s">
        <v>188</v>
      </c>
      <c r="K288" s="24" t="s">
        <v>189</v>
      </c>
      <c r="L288" t="s">
        <v>190</v>
      </c>
    </row>
    <row r="289" spans="1:12">
      <c r="A289" s="46">
        <v>46072</v>
      </c>
      <c r="B289" s="16" t="s">
        <v>414</v>
      </c>
      <c r="C289" s="16" t="s">
        <v>174</v>
      </c>
      <c r="D289" s="32" t="s">
        <v>79</v>
      </c>
      <c r="E289" s="47">
        <v>5000</v>
      </c>
      <c r="F289">
        <f t="shared" si="4"/>
        <v>9.00414190527643</v>
      </c>
      <c r="G289">
        <v>555.3</v>
      </c>
      <c r="H289" s="17" t="s">
        <v>11</v>
      </c>
      <c r="I289" s="16" t="s">
        <v>111</v>
      </c>
      <c r="J289" t="s">
        <v>188</v>
      </c>
      <c r="K289" s="24" t="s">
        <v>189</v>
      </c>
      <c r="L289" t="s">
        <v>190</v>
      </c>
    </row>
    <row r="290" spans="1:12">
      <c r="A290" s="48">
        <v>46072</v>
      </c>
      <c r="B290" s="16" t="s">
        <v>415</v>
      </c>
      <c r="C290" s="16" t="s">
        <v>169</v>
      </c>
      <c r="D290" s="32" t="s">
        <v>79</v>
      </c>
      <c r="E290" s="47">
        <v>500</v>
      </c>
      <c r="F290">
        <f t="shared" si="4"/>
        <v>0.900414190527643</v>
      </c>
      <c r="G290">
        <v>555.3</v>
      </c>
      <c r="H290" s="17" t="s">
        <v>11</v>
      </c>
      <c r="I290" s="16" t="s">
        <v>111</v>
      </c>
      <c r="J290" t="s">
        <v>188</v>
      </c>
      <c r="K290" s="24" t="s">
        <v>189</v>
      </c>
      <c r="L290" t="s">
        <v>190</v>
      </c>
    </row>
    <row r="291" spans="1:12">
      <c r="A291" s="46">
        <v>46072</v>
      </c>
      <c r="B291" s="16" t="s">
        <v>416</v>
      </c>
      <c r="C291" s="16" t="s">
        <v>175</v>
      </c>
      <c r="D291" s="32" t="s">
        <v>79</v>
      </c>
      <c r="E291" s="47">
        <v>2000</v>
      </c>
      <c r="F291">
        <f t="shared" si="4"/>
        <v>3.60165676211057</v>
      </c>
      <c r="G291">
        <v>555.3</v>
      </c>
      <c r="H291" s="17" t="s">
        <v>11</v>
      </c>
      <c r="I291" s="16" t="s">
        <v>111</v>
      </c>
      <c r="J291" t="s">
        <v>188</v>
      </c>
      <c r="K291" s="24" t="s">
        <v>189</v>
      </c>
      <c r="L291" t="s">
        <v>190</v>
      </c>
    </row>
    <row r="292" spans="1:12">
      <c r="A292" s="48">
        <v>46072</v>
      </c>
      <c r="B292" s="59" t="s">
        <v>417</v>
      </c>
      <c r="C292" s="16" t="s">
        <v>169</v>
      </c>
      <c r="D292" s="32" t="s">
        <v>79</v>
      </c>
      <c r="E292" s="47">
        <v>500</v>
      </c>
      <c r="F292">
        <f t="shared" si="4"/>
        <v>0.900414190527643</v>
      </c>
      <c r="G292">
        <v>555.3</v>
      </c>
      <c r="H292" s="17" t="s">
        <v>11</v>
      </c>
      <c r="I292" s="16" t="s">
        <v>111</v>
      </c>
      <c r="J292" t="s">
        <v>188</v>
      </c>
      <c r="K292" s="24" t="s">
        <v>189</v>
      </c>
      <c r="L292" t="s">
        <v>190</v>
      </c>
    </row>
    <row r="293" spans="1:12">
      <c r="A293" s="46">
        <v>46072</v>
      </c>
      <c r="B293" s="16" t="s">
        <v>418</v>
      </c>
      <c r="C293" s="16" t="s">
        <v>167</v>
      </c>
      <c r="D293" s="32" t="s">
        <v>79</v>
      </c>
      <c r="E293" s="47">
        <v>2000</v>
      </c>
      <c r="F293">
        <f t="shared" si="4"/>
        <v>3.60165676211057</v>
      </c>
      <c r="G293">
        <v>555.3</v>
      </c>
      <c r="H293" s="17" t="s">
        <v>11</v>
      </c>
      <c r="I293" s="16" t="s">
        <v>111</v>
      </c>
      <c r="J293" t="s">
        <v>188</v>
      </c>
      <c r="K293" s="24" t="s">
        <v>189</v>
      </c>
      <c r="L293" t="s">
        <v>190</v>
      </c>
    </row>
    <row r="294" spans="1:12">
      <c r="A294" s="48">
        <v>46072</v>
      </c>
      <c r="B294" s="16" t="s">
        <v>419</v>
      </c>
      <c r="C294" s="16" t="s">
        <v>169</v>
      </c>
      <c r="D294" s="32" t="s">
        <v>79</v>
      </c>
      <c r="E294" s="47">
        <v>5000</v>
      </c>
      <c r="F294">
        <f t="shared" si="4"/>
        <v>9.00414190527643</v>
      </c>
      <c r="G294">
        <v>555.3</v>
      </c>
      <c r="H294" s="17" t="s">
        <v>11</v>
      </c>
      <c r="I294" s="16" t="s">
        <v>111</v>
      </c>
      <c r="J294" t="s">
        <v>188</v>
      </c>
      <c r="K294" s="24" t="s">
        <v>189</v>
      </c>
      <c r="L294" t="s">
        <v>190</v>
      </c>
    </row>
    <row r="295" spans="1:12">
      <c r="A295" s="26">
        <v>46072</v>
      </c>
      <c r="B295" t="s">
        <v>420</v>
      </c>
      <c r="C295" s="16" t="s">
        <v>169</v>
      </c>
      <c r="D295" s="2" t="s">
        <v>19</v>
      </c>
      <c r="E295">
        <v>4000</v>
      </c>
      <c r="F295">
        <f t="shared" si="4"/>
        <v>7.20331352422114</v>
      </c>
      <c r="G295">
        <v>555.3</v>
      </c>
      <c r="H295" s="2" t="s">
        <v>18</v>
      </c>
      <c r="I295" t="s">
        <v>121</v>
      </c>
      <c r="J295" t="s">
        <v>188</v>
      </c>
      <c r="K295" s="24" t="s">
        <v>189</v>
      </c>
      <c r="L295" t="s">
        <v>190</v>
      </c>
    </row>
    <row r="296" spans="1:12">
      <c r="A296" s="26">
        <v>46072</v>
      </c>
      <c r="B296" t="s">
        <v>421</v>
      </c>
      <c r="C296" s="16" t="s">
        <v>174</v>
      </c>
      <c r="D296" s="2" t="s">
        <v>19</v>
      </c>
      <c r="E296">
        <v>4000</v>
      </c>
      <c r="F296">
        <f t="shared" si="4"/>
        <v>7.20331352422114</v>
      </c>
      <c r="G296">
        <v>555.3</v>
      </c>
      <c r="H296" s="2" t="s">
        <v>18</v>
      </c>
      <c r="I296" t="s">
        <v>121</v>
      </c>
      <c r="J296" t="s">
        <v>188</v>
      </c>
      <c r="K296" s="24" t="s">
        <v>189</v>
      </c>
      <c r="L296" t="s">
        <v>190</v>
      </c>
    </row>
    <row r="297" spans="1:12">
      <c r="A297" s="26">
        <v>46072</v>
      </c>
      <c r="B297" t="s">
        <v>422</v>
      </c>
      <c r="C297" s="16" t="s">
        <v>169</v>
      </c>
      <c r="D297" s="2" t="s">
        <v>19</v>
      </c>
      <c r="E297">
        <v>4000</v>
      </c>
      <c r="F297">
        <f t="shared" si="4"/>
        <v>7.20331352422114</v>
      </c>
      <c r="G297">
        <v>555.3</v>
      </c>
      <c r="H297" s="2" t="s">
        <v>18</v>
      </c>
      <c r="I297" t="s">
        <v>121</v>
      </c>
      <c r="J297" t="s">
        <v>188</v>
      </c>
      <c r="K297" s="24" t="s">
        <v>189</v>
      </c>
      <c r="L297" t="s">
        <v>190</v>
      </c>
    </row>
    <row r="298" spans="1:12">
      <c r="A298" s="26">
        <v>46072</v>
      </c>
      <c r="B298" t="s">
        <v>423</v>
      </c>
      <c r="C298" s="16" t="s">
        <v>169</v>
      </c>
      <c r="D298" s="2" t="s">
        <v>79</v>
      </c>
      <c r="E298">
        <v>500</v>
      </c>
      <c r="F298">
        <f t="shared" si="4"/>
        <v>0.900414190527643</v>
      </c>
      <c r="G298">
        <v>555.3</v>
      </c>
      <c r="H298" s="2" t="s">
        <v>17</v>
      </c>
      <c r="I298" s="30" t="s">
        <v>113</v>
      </c>
      <c r="J298" t="s">
        <v>188</v>
      </c>
      <c r="K298" s="24" t="s">
        <v>189</v>
      </c>
      <c r="L298" t="s">
        <v>190</v>
      </c>
    </row>
    <row r="299" spans="1:12">
      <c r="A299" s="26">
        <v>46072</v>
      </c>
      <c r="B299" t="s">
        <v>424</v>
      </c>
      <c r="C299" s="16" t="s">
        <v>169</v>
      </c>
      <c r="D299" s="2" t="s">
        <v>79</v>
      </c>
      <c r="E299">
        <v>2000</v>
      </c>
      <c r="F299">
        <f t="shared" si="4"/>
        <v>3.60165676211057</v>
      </c>
      <c r="G299">
        <v>555.3</v>
      </c>
      <c r="H299" s="2" t="s">
        <v>17</v>
      </c>
      <c r="I299" s="30" t="s">
        <v>113</v>
      </c>
      <c r="J299" t="s">
        <v>188</v>
      </c>
      <c r="K299" s="24" t="s">
        <v>189</v>
      </c>
      <c r="L299" t="s">
        <v>190</v>
      </c>
    </row>
    <row r="300" spans="1:12">
      <c r="A300" s="26">
        <v>46072</v>
      </c>
      <c r="B300" t="s">
        <v>425</v>
      </c>
      <c r="C300" s="16" t="s">
        <v>169</v>
      </c>
      <c r="D300" s="2" t="s">
        <v>79</v>
      </c>
      <c r="E300">
        <v>2000</v>
      </c>
      <c r="F300">
        <f t="shared" si="4"/>
        <v>3.60165676211057</v>
      </c>
      <c r="G300">
        <v>555.3</v>
      </c>
      <c r="H300" s="2" t="s">
        <v>17</v>
      </c>
      <c r="I300" s="30" t="s">
        <v>113</v>
      </c>
      <c r="J300" t="s">
        <v>188</v>
      </c>
      <c r="K300" s="24" t="s">
        <v>189</v>
      </c>
      <c r="L300" t="s">
        <v>190</v>
      </c>
    </row>
    <row r="301" spans="1:12">
      <c r="A301" s="26">
        <v>46072</v>
      </c>
      <c r="B301" t="s">
        <v>367</v>
      </c>
      <c r="C301" s="16" t="s">
        <v>169</v>
      </c>
      <c r="D301" s="2" t="s">
        <v>79</v>
      </c>
      <c r="E301">
        <v>500</v>
      </c>
      <c r="F301">
        <f t="shared" si="4"/>
        <v>0.900414190527643</v>
      </c>
      <c r="G301">
        <v>555.3</v>
      </c>
      <c r="H301" s="2" t="s">
        <v>17</v>
      </c>
      <c r="I301" s="30" t="s">
        <v>113</v>
      </c>
      <c r="J301" t="s">
        <v>188</v>
      </c>
      <c r="K301" s="24" t="s">
        <v>189</v>
      </c>
      <c r="L301" t="s">
        <v>190</v>
      </c>
    </row>
    <row r="302" spans="1:12">
      <c r="A302" s="26">
        <v>46072</v>
      </c>
      <c r="B302" t="s">
        <v>368</v>
      </c>
      <c r="C302" s="16" t="s">
        <v>169</v>
      </c>
      <c r="D302" s="2" t="s">
        <v>79</v>
      </c>
      <c r="E302">
        <v>300</v>
      </c>
      <c r="F302">
        <f t="shared" si="4"/>
        <v>0.540248514316586</v>
      </c>
      <c r="G302">
        <v>555.3</v>
      </c>
      <c r="H302" s="2" t="s">
        <v>17</v>
      </c>
      <c r="I302" s="30" t="s">
        <v>113</v>
      </c>
      <c r="J302" t="s">
        <v>188</v>
      </c>
      <c r="K302" s="24" t="s">
        <v>189</v>
      </c>
      <c r="L302" t="s">
        <v>190</v>
      </c>
    </row>
    <row r="303" spans="1:12">
      <c r="A303" s="26">
        <v>46072</v>
      </c>
      <c r="B303" t="s">
        <v>369</v>
      </c>
      <c r="C303" s="16" t="s">
        <v>169</v>
      </c>
      <c r="D303" s="2" t="s">
        <v>79</v>
      </c>
      <c r="E303">
        <v>300</v>
      </c>
      <c r="F303">
        <f t="shared" si="4"/>
        <v>0.540248514316586</v>
      </c>
      <c r="G303">
        <v>555.3</v>
      </c>
      <c r="H303" s="2" t="s">
        <v>17</v>
      </c>
      <c r="I303" s="30" t="s">
        <v>113</v>
      </c>
      <c r="J303" t="s">
        <v>188</v>
      </c>
      <c r="K303" s="24" t="s">
        <v>189</v>
      </c>
      <c r="L303" t="s">
        <v>190</v>
      </c>
    </row>
    <row r="304" spans="1:12">
      <c r="A304" s="26">
        <v>46072</v>
      </c>
      <c r="B304" t="s">
        <v>353</v>
      </c>
      <c r="C304" s="16" t="s">
        <v>174</v>
      </c>
      <c r="D304" s="2" t="s">
        <v>79</v>
      </c>
      <c r="E304">
        <v>13000</v>
      </c>
      <c r="F304">
        <f t="shared" si="4"/>
        <v>23.4107689537187</v>
      </c>
      <c r="G304">
        <v>555.3</v>
      </c>
      <c r="H304" s="2" t="s">
        <v>17</v>
      </c>
      <c r="I304" s="30" t="s">
        <v>113</v>
      </c>
      <c r="J304" t="s">
        <v>188</v>
      </c>
      <c r="K304" s="24" t="s">
        <v>189</v>
      </c>
      <c r="L304" t="s">
        <v>190</v>
      </c>
    </row>
    <row r="305" spans="1:12">
      <c r="A305" s="26">
        <v>46072</v>
      </c>
      <c r="B305" t="s">
        <v>395</v>
      </c>
      <c r="C305" s="16" t="s">
        <v>174</v>
      </c>
      <c r="D305" s="2" t="s">
        <v>79</v>
      </c>
      <c r="E305">
        <v>5000</v>
      </c>
      <c r="F305">
        <f t="shared" si="4"/>
        <v>9.00414190527643</v>
      </c>
      <c r="G305">
        <v>555.3</v>
      </c>
      <c r="H305" s="2" t="s">
        <v>17</v>
      </c>
      <c r="I305" s="30" t="s">
        <v>113</v>
      </c>
      <c r="J305" t="s">
        <v>188</v>
      </c>
      <c r="K305" s="24" t="s">
        <v>189</v>
      </c>
      <c r="L305" t="s">
        <v>190</v>
      </c>
    </row>
    <row r="306" spans="1:12">
      <c r="A306" s="26">
        <v>46072</v>
      </c>
      <c r="B306" t="s">
        <v>401</v>
      </c>
      <c r="C306" t="s">
        <v>175</v>
      </c>
      <c r="D306" s="2" t="s">
        <v>79</v>
      </c>
      <c r="E306">
        <v>2000</v>
      </c>
      <c r="F306">
        <f t="shared" si="4"/>
        <v>3.60165676211057</v>
      </c>
      <c r="G306">
        <v>555.3</v>
      </c>
      <c r="H306" s="2" t="s">
        <v>17</v>
      </c>
      <c r="I306" s="30" t="s">
        <v>113</v>
      </c>
      <c r="J306" t="s">
        <v>188</v>
      </c>
      <c r="K306" s="24" t="s">
        <v>189</v>
      </c>
      <c r="L306" t="s">
        <v>190</v>
      </c>
    </row>
    <row r="307" spans="1:12">
      <c r="A307" s="48">
        <v>46072</v>
      </c>
      <c r="B307" s="16" t="s">
        <v>426</v>
      </c>
      <c r="C307" s="16" t="s">
        <v>169</v>
      </c>
      <c r="D307" s="31" t="s">
        <v>79</v>
      </c>
      <c r="E307" s="16">
        <v>500</v>
      </c>
      <c r="F307">
        <f t="shared" si="4"/>
        <v>0.900414190527643</v>
      </c>
      <c r="G307">
        <v>555.3</v>
      </c>
      <c r="H307" s="17" t="s">
        <v>16</v>
      </c>
      <c r="I307" s="16" t="s">
        <v>115</v>
      </c>
      <c r="J307" t="s">
        <v>188</v>
      </c>
      <c r="K307" s="24" t="s">
        <v>189</v>
      </c>
      <c r="L307" t="s">
        <v>190</v>
      </c>
    </row>
    <row r="308" spans="1:12">
      <c r="A308" s="48">
        <v>46072</v>
      </c>
      <c r="B308" s="16" t="s">
        <v>427</v>
      </c>
      <c r="C308" s="16" t="s">
        <v>169</v>
      </c>
      <c r="D308" s="31" t="s">
        <v>79</v>
      </c>
      <c r="E308" s="16">
        <v>2000</v>
      </c>
      <c r="F308">
        <f t="shared" si="4"/>
        <v>3.60165676211057</v>
      </c>
      <c r="G308">
        <v>555.3</v>
      </c>
      <c r="H308" s="17" t="s">
        <v>16</v>
      </c>
      <c r="I308" s="16" t="s">
        <v>115</v>
      </c>
      <c r="J308" t="s">
        <v>188</v>
      </c>
      <c r="K308" s="24" t="s">
        <v>189</v>
      </c>
      <c r="L308" t="s">
        <v>190</v>
      </c>
    </row>
    <row r="309" spans="1:12">
      <c r="A309" s="48">
        <v>46072</v>
      </c>
      <c r="B309" s="16" t="s">
        <v>428</v>
      </c>
      <c r="C309" s="16" t="s">
        <v>169</v>
      </c>
      <c r="D309" s="31" t="s">
        <v>79</v>
      </c>
      <c r="E309" s="16">
        <v>1000</v>
      </c>
      <c r="F309">
        <f t="shared" si="4"/>
        <v>1.80082838105529</v>
      </c>
      <c r="G309">
        <v>555.3</v>
      </c>
      <c r="H309" s="17" t="s">
        <v>16</v>
      </c>
      <c r="I309" s="16" t="s">
        <v>115</v>
      </c>
      <c r="J309" t="s">
        <v>188</v>
      </c>
      <c r="K309" s="24" t="s">
        <v>189</v>
      </c>
      <c r="L309" t="s">
        <v>190</v>
      </c>
    </row>
    <row r="310" spans="1:12">
      <c r="A310" s="48">
        <v>46072</v>
      </c>
      <c r="B310" s="16" t="s">
        <v>371</v>
      </c>
      <c r="C310" s="16" t="s">
        <v>174</v>
      </c>
      <c r="D310" s="31" t="s">
        <v>79</v>
      </c>
      <c r="E310" s="16">
        <v>5000</v>
      </c>
      <c r="F310">
        <f t="shared" si="4"/>
        <v>9.00414190527643</v>
      </c>
      <c r="G310">
        <v>555.3</v>
      </c>
      <c r="H310" s="17" t="s">
        <v>16</v>
      </c>
      <c r="I310" s="16" t="s">
        <v>115</v>
      </c>
      <c r="J310" t="s">
        <v>188</v>
      </c>
      <c r="K310" s="24" t="s">
        <v>189</v>
      </c>
      <c r="L310" t="s">
        <v>190</v>
      </c>
    </row>
    <row r="311" spans="1:12">
      <c r="A311" s="48">
        <v>46072</v>
      </c>
      <c r="B311" s="16" t="s">
        <v>429</v>
      </c>
      <c r="C311" s="16" t="s">
        <v>169</v>
      </c>
      <c r="D311" s="31" t="s">
        <v>79</v>
      </c>
      <c r="E311" s="16">
        <v>500</v>
      </c>
      <c r="F311">
        <f t="shared" si="4"/>
        <v>0.900414190527643</v>
      </c>
      <c r="G311">
        <v>555.3</v>
      </c>
      <c r="H311" s="17" t="s">
        <v>16</v>
      </c>
      <c r="I311" s="16" t="s">
        <v>115</v>
      </c>
      <c r="J311" t="s">
        <v>188</v>
      </c>
      <c r="K311" s="24" t="s">
        <v>189</v>
      </c>
      <c r="L311" t="s">
        <v>190</v>
      </c>
    </row>
    <row r="312" spans="1:12">
      <c r="A312" s="48">
        <v>46072</v>
      </c>
      <c r="B312" s="16" t="s">
        <v>430</v>
      </c>
      <c r="C312" s="16" t="s">
        <v>169</v>
      </c>
      <c r="D312" s="31" t="s">
        <v>79</v>
      </c>
      <c r="E312" s="16">
        <v>4000</v>
      </c>
      <c r="F312">
        <f t="shared" si="4"/>
        <v>7.20331352422114</v>
      </c>
      <c r="G312">
        <v>555.3</v>
      </c>
      <c r="H312" s="17" t="s">
        <v>16</v>
      </c>
      <c r="I312" s="16" t="s">
        <v>115</v>
      </c>
      <c r="J312" t="s">
        <v>188</v>
      </c>
      <c r="K312" s="24" t="s">
        <v>189</v>
      </c>
      <c r="L312" t="s">
        <v>190</v>
      </c>
    </row>
    <row r="313" spans="1:12">
      <c r="A313" s="48">
        <v>46072</v>
      </c>
      <c r="B313" s="16" t="s">
        <v>431</v>
      </c>
      <c r="C313" s="16" t="s">
        <v>169</v>
      </c>
      <c r="D313" s="31" t="s">
        <v>79</v>
      </c>
      <c r="E313" s="16">
        <v>4000</v>
      </c>
      <c r="F313">
        <f t="shared" si="4"/>
        <v>7.20331352422114</v>
      </c>
      <c r="G313">
        <v>555.3</v>
      </c>
      <c r="H313" s="17" t="s">
        <v>16</v>
      </c>
      <c r="I313" s="16" t="s">
        <v>115</v>
      </c>
      <c r="J313" t="s">
        <v>188</v>
      </c>
      <c r="K313" s="24" t="s">
        <v>189</v>
      </c>
      <c r="L313" t="s">
        <v>190</v>
      </c>
    </row>
    <row r="314" spans="1:12">
      <c r="A314" s="48">
        <v>46072</v>
      </c>
      <c r="B314" s="16" t="s">
        <v>432</v>
      </c>
      <c r="C314" s="16" t="s">
        <v>169</v>
      </c>
      <c r="D314" s="31" t="s">
        <v>79</v>
      </c>
      <c r="E314" s="16">
        <v>500</v>
      </c>
      <c r="F314">
        <f t="shared" si="4"/>
        <v>0.900414190527643</v>
      </c>
      <c r="G314">
        <v>555.3</v>
      </c>
      <c r="H314" s="17" t="s">
        <v>16</v>
      </c>
      <c r="I314" s="16" t="s">
        <v>115</v>
      </c>
      <c r="J314" t="s">
        <v>188</v>
      </c>
      <c r="K314" s="24" t="s">
        <v>189</v>
      </c>
      <c r="L314" t="s">
        <v>190</v>
      </c>
    </row>
    <row r="315" spans="1:12">
      <c r="A315" s="48">
        <v>46072</v>
      </c>
      <c r="B315" s="16" t="s">
        <v>433</v>
      </c>
      <c r="C315" s="16" t="s">
        <v>169</v>
      </c>
      <c r="D315" s="31" t="s">
        <v>79</v>
      </c>
      <c r="E315" s="16">
        <v>500</v>
      </c>
      <c r="F315">
        <f t="shared" si="4"/>
        <v>0.900414190527643</v>
      </c>
      <c r="G315">
        <v>555.3</v>
      </c>
      <c r="H315" s="17" t="s">
        <v>16</v>
      </c>
      <c r="I315" s="16" t="s">
        <v>115</v>
      </c>
      <c r="J315" t="s">
        <v>188</v>
      </c>
      <c r="K315" s="24" t="s">
        <v>189</v>
      </c>
      <c r="L315" t="s">
        <v>190</v>
      </c>
    </row>
    <row r="316" spans="1:12">
      <c r="A316" s="48">
        <v>46072</v>
      </c>
      <c r="B316" s="16" t="s">
        <v>434</v>
      </c>
      <c r="C316" s="16" t="s">
        <v>169</v>
      </c>
      <c r="D316" s="31" t="s">
        <v>79</v>
      </c>
      <c r="E316" s="16">
        <v>500</v>
      </c>
      <c r="F316">
        <f t="shared" si="4"/>
        <v>0.900414190527643</v>
      </c>
      <c r="G316">
        <v>555.3</v>
      </c>
      <c r="H316" s="17" t="s">
        <v>16</v>
      </c>
      <c r="I316" s="16" t="s">
        <v>115</v>
      </c>
      <c r="J316" t="s">
        <v>188</v>
      </c>
      <c r="K316" s="24" t="s">
        <v>189</v>
      </c>
      <c r="L316" t="s">
        <v>190</v>
      </c>
    </row>
    <row r="317" spans="1:12">
      <c r="A317" s="48">
        <v>46072</v>
      </c>
      <c r="B317" s="16" t="s">
        <v>376</v>
      </c>
      <c r="C317" s="16" t="s">
        <v>169</v>
      </c>
      <c r="D317" s="31" t="s">
        <v>79</v>
      </c>
      <c r="E317" s="16">
        <v>500</v>
      </c>
      <c r="F317">
        <f t="shared" si="4"/>
        <v>0.900414190527643</v>
      </c>
      <c r="G317">
        <v>555.3</v>
      </c>
      <c r="H317" s="17" t="s">
        <v>16</v>
      </c>
      <c r="I317" s="16" t="s">
        <v>115</v>
      </c>
      <c r="J317" t="s">
        <v>188</v>
      </c>
      <c r="K317" s="24" t="s">
        <v>189</v>
      </c>
      <c r="L317" t="s">
        <v>190</v>
      </c>
    </row>
    <row r="318" spans="1:12">
      <c r="A318" s="43">
        <v>46072</v>
      </c>
      <c r="B318" s="44" t="s">
        <v>435</v>
      </c>
      <c r="C318" s="16" t="s">
        <v>169</v>
      </c>
      <c r="D318" s="45" t="s">
        <v>79</v>
      </c>
      <c r="E318" s="44">
        <v>4000</v>
      </c>
      <c r="F318">
        <f t="shared" si="4"/>
        <v>7.20331352422114</v>
      </c>
      <c r="G318">
        <v>555.3</v>
      </c>
      <c r="H318" s="36" t="s">
        <v>15</v>
      </c>
      <c r="I318" t="s">
        <v>114</v>
      </c>
      <c r="J318" t="s">
        <v>188</v>
      </c>
      <c r="K318" s="24" t="s">
        <v>189</v>
      </c>
      <c r="L318" t="s">
        <v>190</v>
      </c>
    </row>
    <row r="319" spans="1:12">
      <c r="A319" s="43">
        <v>46072</v>
      </c>
      <c r="B319" s="44" t="s">
        <v>410</v>
      </c>
      <c r="C319" s="16" t="s">
        <v>174</v>
      </c>
      <c r="D319" s="45" t="s">
        <v>79</v>
      </c>
      <c r="E319" s="44">
        <v>5000</v>
      </c>
      <c r="F319">
        <f t="shared" si="4"/>
        <v>9.00414190527643</v>
      </c>
      <c r="G319">
        <v>555.3</v>
      </c>
      <c r="H319" s="2" t="s">
        <v>15</v>
      </c>
      <c r="I319" t="s">
        <v>114</v>
      </c>
      <c r="J319" t="s">
        <v>188</v>
      </c>
      <c r="K319" s="24" t="s">
        <v>189</v>
      </c>
      <c r="L319" t="s">
        <v>190</v>
      </c>
    </row>
    <row r="320" spans="1:12">
      <c r="A320" s="43">
        <v>46072</v>
      </c>
      <c r="B320" s="44" t="s">
        <v>436</v>
      </c>
      <c r="C320" s="44" t="s">
        <v>175</v>
      </c>
      <c r="D320" s="45" t="s">
        <v>79</v>
      </c>
      <c r="E320" s="44">
        <v>7000</v>
      </c>
      <c r="F320">
        <f t="shared" si="4"/>
        <v>12.605798667387</v>
      </c>
      <c r="G320">
        <v>555.3</v>
      </c>
      <c r="H320" s="36" t="s">
        <v>15</v>
      </c>
      <c r="I320" t="s">
        <v>114</v>
      </c>
      <c r="J320" t="s">
        <v>188</v>
      </c>
      <c r="K320" s="24" t="s">
        <v>189</v>
      </c>
      <c r="L320" t="s">
        <v>190</v>
      </c>
    </row>
    <row r="321" spans="1:12">
      <c r="A321" s="43">
        <v>46072</v>
      </c>
      <c r="B321" s="44" t="s">
        <v>437</v>
      </c>
      <c r="C321" s="16" t="s">
        <v>169</v>
      </c>
      <c r="D321" s="45" t="s">
        <v>79</v>
      </c>
      <c r="E321" s="44">
        <v>2000</v>
      </c>
      <c r="F321">
        <f t="shared" si="4"/>
        <v>3.60165676211057</v>
      </c>
      <c r="G321">
        <v>555.3</v>
      </c>
      <c r="H321" s="2" t="s">
        <v>15</v>
      </c>
      <c r="I321" t="s">
        <v>114</v>
      </c>
      <c r="J321" t="s">
        <v>188</v>
      </c>
      <c r="K321" s="24" t="s">
        <v>189</v>
      </c>
      <c r="L321" t="s">
        <v>190</v>
      </c>
    </row>
    <row r="322" spans="1:12">
      <c r="A322" s="43">
        <v>46072</v>
      </c>
      <c r="B322" s="44" t="s">
        <v>438</v>
      </c>
      <c r="C322" s="44" t="s">
        <v>167</v>
      </c>
      <c r="D322" s="45" t="s">
        <v>79</v>
      </c>
      <c r="E322" s="44">
        <v>5000</v>
      </c>
      <c r="F322">
        <f t="shared" ref="F322:F385" si="5">+E322/G322</f>
        <v>9.00414190527643</v>
      </c>
      <c r="G322">
        <v>555.3</v>
      </c>
      <c r="H322" s="36" t="s">
        <v>15</v>
      </c>
      <c r="I322" t="s">
        <v>114</v>
      </c>
      <c r="J322" t="s">
        <v>188</v>
      </c>
      <c r="K322" s="24" t="s">
        <v>189</v>
      </c>
      <c r="L322" t="s">
        <v>190</v>
      </c>
    </row>
    <row r="323" spans="1:12">
      <c r="A323" s="43">
        <v>46072</v>
      </c>
      <c r="B323" s="44" t="s">
        <v>439</v>
      </c>
      <c r="C323" s="16" t="s">
        <v>169</v>
      </c>
      <c r="D323" s="45" t="s">
        <v>79</v>
      </c>
      <c r="E323" s="44">
        <v>10000</v>
      </c>
      <c r="F323">
        <f t="shared" si="5"/>
        <v>18.0082838105529</v>
      </c>
      <c r="G323">
        <v>555.3</v>
      </c>
      <c r="H323" s="2" t="s">
        <v>15</v>
      </c>
      <c r="I323" t="s">
        <v>114</v>
      </c>
      <c r="J323" t="s">
        <v>188</v>
      </c>
      <c r="K323" s="24" t="s">
        <v>189</v>
      </c>
      <c r="L323" t="s">
        <v>190</v>
      </c>
    </row>
    <row r="324" spans="1:12">
      <c r="A324" s="46">
        <v>46073</v>
      </c>
      <c r="B324" s="16" t="s">
        <v>440</v>
      </c>
      <c r="C324" s="16" t="s">
        <v>169</v>
      </c>
      <c r="D324" s="32" t="s">
        <v>79</v>
      </c>
      <c r="E324" s="47">
        <v>6000</v>
      </c>
      <c r="F324">
        <f t="shared" si="5"/>
        <v>10.8049702863317</v>
      </c>
      <c r="G324">
        <v>555.3</v>
      </c>
      <c r="H324" s="17" t="s">
        <v>11</v>
      </c>
      <c r="I324" s="16" t="s">
        <v>111</v>
      </c>
      <c r="J324" t="s">
        <v>188</v>
      </c>
      <c r="K324" s="24" t="s">
        <v>189</v>
      </c>
      <c r="L324" t="s">
        <v>190</v>
      </c>
    </row>
    <row r="325" spans="1:12">
      <c r="A325" s="46">
        <v>46073</v>
      </c>
      <c r="B325" s="16" t="s">
        <v>441</v>
      </c>
      <c r="C325" s="16" t="s">
        <v>175</v>
      </c>
      <c r="D325" s="32" t="s">
        <v>79</v>
      </c>
      <c r="E325" s="47">
        <v>5000</v>
      </c>
      <c r="F325">
        <f t="shared" si="5"/>
        <v>9.00414190527643</v>
      </c>
      <c r="G325">
        <v>555.3</v>
      </c>
      <c r="H325" s="17" t="s">
        <v>11</v>
      </c>
      <c r="I325" s="16" t="s">
        <v>111</v>
      </c>
      <c r="J325" t="s">
        <v>188</v>
      </c>
      <c r="K325" s="24" t="s">
        <v>189</v>
      </c>
      <c r="L325" t="s">
        <v>190</v>
      </c>
    </row>
    <row r="326" spans="1:12">
      <c r="A326" s="46">
        <v>46073</v>
      </c>
      <c r="B326" s="16" t="s">
        <v>442</v>
      </c>
      <c r="C326" s="16" t="s">
        <v>169</v>
      </c>
      <c r="D326" s="32" t="s">
        <v>79</v>
      </c>
      <c r="E326" s="47">
        <v>6000</v>
      </c>
      <c r="F326">
        <f t="shared" si="5"/>
        <v>10.8049702863317</v>
      </c>
      <c r="G326">
        <v>555.3</v>
      </c>
      <c r="H326" s="17" t="s">
        <v>11</v>
      </c>
      <c r="I326" s="16" t="s">
        <v>111</v>
      </c>
      <c r="J326" t="s">
        <v>188</v>
      </c>
      <c r="K326" s="24" t="s">
        <v>189</v>
      </c>
      <c r="L326" t="s">
        <v>190</v>
      </c>
    </row>
    <row r="327" spans="1:12">
      <c r="A327" s="26">
        <v>46073</v>
      </c>
      <c r="B327" t="s">
        <v>443</v>
      </c>
      <c r="C327" s="16" t="s">
        <v>169</v>
      </c>
      <c r="D327" s="2" t="s">
        <v>79</v>
      </c>
      <c r="E327">
        <v>500</v>
      </c>
      <c r="F327">
        <f t="shared" si="5"/>
        <v>0.900414190527643</v>
      </c>
      <c r="G327">
        <v>555.3</v>
      </c>
      <c r="H327" s="2" t="s">
        <v>17</v>
      </c>
      <c r="I327" s="30" t="s">
        <v>113</v>
      </c>
      <c r="J327" t="s">
        <v>188</v>
      </c>
      <c r="K327" s="24" t="s">
        <v>189</v>
      </c>
      <c r="L327" t="s">
        <v>190</v>
      </c>
    </row>
    <row r="328" spans="1:12">
      <c r="A328" s="26">
        <v>46073</v>
      </c>
      <c r="B328" t="s">
        <v>444</v>
      </c>
      <c r="C328" t="s">
        <v>167</v>
      </c>
      <c r="D328" s="2" t="s">
        <v>79</v>
      </c>
      <c r="E328">
        <v>6600</v>
      </c>
      <c r="F328">
        <f t="shared" si="5"/>
        <v>11.8854673149649</v>
      </c>
      <c r="G328">
        <v>555.3</v>
      </c>
      <c r="H328" s="2" t="s">
        <v>17</v>
      </c>
      <c r="I328" s="30" t="s">
        <v>113</v>
      </c>
      <c r="J328" t="s">
        <v>188</v>
      </c>
      <c r="K328" s="24" t="s">
        <v>189</v>
      </c>
      <c r="L328" t="s">
        <v>190</v>
      </c>
    </row>
    <row r="329" spans="1:12">
      <c r="A329" s="26">
        <v>46073</v>
      </c>
      <c r="B329" t="s">
        <v>445</v>
      </c>
      <c r="C329" s="16" t="s">
        <v>169</v>
      </c>
      <c r="D329" s="2" t="s">
        <v>79</v>
      </c>
      <c r="E329">
        <v>8000</v>
      </c>
      <c r="F329">
        <f t="shared" si="5"/>
        <v>14.4066270484423</v>
      </c>
      <c r="G329">
        <v>555.3</v>
      </c>
      <c r="H329" s="2" t="s">
        <v>17</v>
      </c>
      <c r="I329" s="30" t="s">
        <v>113</v>
      </c>
      <c r="J329" t="s">
        <v>188</v>
      </c>
      <c r="K329" s="24" t="s">
        <v>189</v>
      </c>
      <c r="L329" t="s">
        <v>190</v>
      </c>
    </row>
    <row r="330" spans="1:12">
      <c r="A330" s="26">
        <v>46073</v>
      </c>
      <c r="B330" t="s">
        <v>395</v>
      </c>
      <c r="C330" s="16" t="s">
        <v>174</v>
      </c>
      <c r="D330" s="2" t="s">
        <v>79</v>
      </c>
      <c r="E330">
        <v>5000</v>
      </c>
      <c r="F330">
        <f t="shared" si="5"/>
        <v>9.00414190527643</v>
      </c>
      <c r="G330">
        <v>555.3</v>
      </c>
      <c r="H330" s="2" t="s">
        <v>17</v>
      </c>
      <c r="I330" s="30" t="s">
        <v>113</v>
      </c>
      <c r="J330" t="s">
        <v>188</v>
      </c>
      <c r="K330" s="24" t="s">
        <v>189</v>
      </c>
      <c r="L330" t="s">
        <v>190</v>
      </c>
    </row>
    <row r="331" spans="1:12">
      <c r="A331" s="48">
        <v>46073</v>
      </c>
      <c r="B331" s="16" t="s">
        <v>371</v>
      </c>
      <c r="C331" s="16" t="s">
        <v>174</v>
      </c>
      <c r="D331" s="31" t="s">
        <v>79</v>
      </c>
      <c r="E331" s="16">
        <v>5000</v>
      </c>
      <c r="F331">
        <f t="shared" si="5"/>
        <v>9.00414190527643</v>
      </c>
      <c r="G331">
        <v>555.3</v>
      </c>
      <c r="H331" s="17" t="s">
        <v>16</v>
      </c>
      <c r="I331" s="16" t="s">
        <v>115</v>
      </c>
      <c r="J331" t="s">
        <v>188</v>
      </c>
      <c r="K331" s="24" t="s">
        <v>189</v>
      </c>
      <c r="L331" t="s">
        <v>190</v>
      </c>
    </row>
    <row r="332" spans="1:12">
      <c r="A332" s="48">
        <v>46073</v>
      </c>
      <c r="B332" s="16" t="s">
        <v>426</v>
      </c>
      <c r="C332" s="16" t="s">
        <v>169</v>
      </c>
      <c r="D332" s="31" t="s">
        <v>79</v>
      </c>
      <c r="E332" s="16">
        <v>500</v>
      </c>
      <c r="F332">
        <f t="shared" si="5"/>
        <v>0.900414190527643</v>
      </c>
      <c r="G332">
        <v>555.3</v>
      </c>
      <c r="H332" s="17" t="s">
        <v>16</v>
      </c>
      <c r="I332" s="16" t="s">
        <v>115</v>
      </c>
      <c r="J332" t="s">
        <v>188</v>
      </c>
      <c r="K332" s="24" t="s">
        <v>189</v>
      </c>
      <c r="L332" t="s">
        <v>190</v>
      </c>
    </row>
    <row r="333" spans="1:12">
      <c r="A333" s="48">
        <v>46073</v>
      </c>
      <c r="B333" s="16" t="s">
        <v>446</v>
      </c>
      <c r="C333" s="16" t="s">
        <v>169</v>
      </c>
      <c r="D333" s="31" t="s">
        <v>79</v>
      </c>
      <c r="E333" s="16">
        <v>1500</v>
      </c>
      <c r="F333">
        <f t="shared" si="5"/>
        <v>2.70124257158293</v>
      </c>
      <c r="G333">
        <v>555.3</v>
      </c>
      <c r="H333" s="17" t="s">
        <v>16</v>
      </c>
      <c r="I333" s="16" t="s">
        <v>115</v>
      </c>
      <c r="J333" t="s">
        <v>188</v>
      </c>
      <c r="K333" s="24" t="s">
        <v>189</v>
      </c>
      <c r="L333" t="s">
        <v>190</v>
      </c>
    </row>
    <row r="334" spans="1:12">
      <c r="A334" s="48">
        <v>46073</v>
      </c>
      <c r="B334" s="16" t="s">
        <v>447</v>
      </c>
      <c r="C334" s="16" t="s">
        <v>169</v>
      </c>
      <c r="D334" s="31" t="s">
        <v>79</v>
      </c>
      <c r="E334" s="16">
        <v>6000</v>
      </c>
      <c r="F334">
        <f t="shared" si="5"/>
        <v>10.8049702863317</v>
      </c>
      <c r="G334">
        <v>555.3</v>
      </c>
      <c r="H334" s="17" t="s">
        <v>16</v>
      </c>
      <c r="I334" s="16" t="s">
        <v>115</v>
      </c>
      <c r="J334" t="s">
        <v>188</v>
      </c>
      <c r="K334" s="24" t="s">
        <v>189</v>
      </c>
      <c r="L334" t="s">
        <v>190</v>
      </c>
    </row>
    <row r="335" spans="1:12">
      <c r="A335" s="48">
        <v>46073</v>
      </c>
      <c r="B335" s="16" t="s">
        <v>448</v>
      </c>
      <c r="C335" s="16" t="s">
        <v>175</v>
      </c>
      <c r="D335" s="31" t="s">
        <v>79</v>
      </c>
      <c r="E335" s="16">
        <v>7000</v>
      </c>
      <c r="F335">
        <f t="shared" si="5"/>
        <v>12.605798667387</v>
      </c>
      <c r="G335">
        <v>555.3</v>
      </c>
      <c r="H335" s="17" t="s">
        <v>16</v>
      </c>
      <c r="I335" s="16" t="s">
        <v>115</v>
      </c>
      <c r="J335" t="s">
        <v>188</v>
      </c>
      <c r="K335" s="24" t="s">
        <v>189</v>
      </c>
      <c r="L335" t="s">
        <v>190</v>
      </c>
    </row>
    <row r="336" spans="1:12">
      <c r="A336" s="26">
        <v>46076</v>
      </c>
      <c r="B336" t="s">
        <v>449</v>
      </c>
      <c r="C336" s="16" t="s">
        <v>169</v>
      </c>
      <c r="D336" s="2" t="s">
        <v>10</v>
      </c>
      <c r="E336">
        <v>4000</v>
      </c>
      <c r="F336">
        <f t="shared" si="5"/>
        <v>7.20331352422114</v>
      </c>
      <c r="G336">
        <v>555.3</v>
      </c>
      <c r="H336" s="13" t="s">
        <v>9</v>
      </c>
      <c r="I336" t="s">
        <v>126</v>
      </c>
      <c r="J336" t="s">
        <v>188</v>
      </c>
      <c r="K336" s="24" t="s">
        <v>189</v>
      </c>
      <c r="L336" t="s">
        <v>190</v>
      </c>
    </row>
    <row r="337" spans="1:12">
      <c r="A337" s="48">
        <v>46076</v>
      </c>
      <c r="B337" s="16" t="s">
        <v>450</v>
      </c>
      <c r="C337" s="16" t="s">
        <v>169</v>
      </c>
      <c r="D337" s="32" t="s">
        <v>79</v>
      </c>
      <c r="E337" s="47">
        <v>3000</v>
      </c>
      <c r="F337">
        <f t="shared" si="5"/>
        <v>5.40248514316586</v>
      </c>
      <c r="G337">
        <v>555.3</v>
      </c>
      <c r="H337" s="17" t="s">
        <v>11</v>
      </c>
      <c r="I337" s="16" t="s">
        <v>124</v>
      </c>
      <c r="J337" t="s">
        <v>188</v>
      </c>
      <c r="K337" s="24" t="s">
        <v>189</v>
      </c>
      <c r="L337" t="s">
        <v>190</v>
      </c>
    </row>
    <row r="338" spans="1:12">
      <c r="A338" s="46">
        <v>46076</v>
      </c>
      <c r="B338" s="16" t="s">
        <v>451</v>
      </c>
      <c r="C338" s="16" t="s">
        <v>169</v>
      </c>
      <c r="D338" s="32" t="s">
        <v>79</v>
      </c>
      <c r="E338" s="47">
        <v>3000</v>
      </c>
      <c r="F338">
        <f t="shared" si="5"/>
        <v>5.40248514316586</v>
      </c>
      <c r="G338">
        <v>555.3</v>
      </c>
      <c r="H338" s="17" t="s">
        <v>11</v>
      </c>
      <c r="I338" s="16" t="s">
        <v>124</v>
      </c>
      <c r="J338" t="s">
        <v>188</v>
      </c>
      <c r="K338" s="24" t="s">
        <v>189</v>
      </c>
      <c r="L338" t="s">
        <v>190</v>
      </c>
    </row>
    <row r="339" spans="1:12">
      <c r="A339" s="26">
        <v>46076</v>
      </c>
      <c r="B339" t="s">
        <v>420</v>
      </c>
      <c r="C339" s="16" t="s">
        <v>169</v>
      </c>
      <c r="D339" s="2" t="s">
        <v>19</v>
      </c>
      <c r="E339">
        <v>1000</v>
      </c>
      <c r="F339">
        <f t="shared" si="5"/>
        <v>1.80082838105529</v>
      </c>
      <c r="G339">
        <v>555.3</v>
      </c>
      <c r="H339" s="2" t="s">
        <v>18</v>
      </c>
      <c r="I339" t="s">
        <v>127</v>
      </c>
      <c r="J339" t="s">
        <v>188</v>
      </c>
      <c r="K339" s="24" t="s">
        <v>189</v>
      </c>
      <c r="L339" t="s">
        <v>190</v>
      </c>
    </row>
    <row r="340" spans="1:12">
      <c r="A340" s="26">
        <v>46076</v>
      </c>
      <c r="B340" t="s">
        <v>452</v>
      </c>
      <c r="C340" s="16" t="s">
        <v>169</v>
      </c>
      <c r="D340" s="2" t="s">
        <v>19</v>
      </c>
      <c r="E340">
        <v>6000</v>
      </c>
      <c r="F340">
        <f t="shared" si="5"/>
        <v>10.8049702863317</v>
      </c>
      <c r="G340">
        <v>555.3</v>
      </c>
      <c r="H340" s="2" t="s">
        <v>18</v>
      </c>
      <c r="I340" t="s">
        <v>127</v>
      </c>
      <c r="J340" t="s">
        <v>188</v>
      </c>
      <c r="K340" s="24" t="s">
        <v>189</v>
      </c>
      <c r="L340" t="s">
        <v>190</v>
      </c>
    </row>
    <row r="341" spans="1:12">
      <c r="A341" s="26">
        <v>46076</v>
      </c>
      <c r="B341" t="s">
        <v>453</v>
      </c>
      <c r="C341" s="16" t="s">
        <v>169</v>
      </c>
      <c r="D341" s="2" t="s">
        <v>79</v>
      </c>
      <c r="E341" s="28">
        <v>5000</v>
      </c>
      <c r="F341">
        <f t="shared" si="5"/>
        <v>9.00414190527643</v>
      </c>
      <c r="G341">
        <v>555.3</v>
      </c>
      <c r="H341" s="2" t="s">
        <v>20</v>
      </c>
      <c r="I341" t="s">
        <v>125</v>
      </c>
      <c r="J341" t="s">
        <v>188</v>
      </c>
      <c r="K341" s="24" t="s">
        <v>189</v>
      </c>
      <c r="L341" t="s">
        <v>190</v>
      </c>
    </row>
    <row r="342" spans="1:12">
      <c r="A342" s="26">
        <v>46076</v>
      </c>
      <c r="B342" t="s">
        <v>454</v>
      </c>
      <c r="C342" s="16" t="s">
        <v>169</v>
      </c>
      <c r="D342" s="2" t="s">
        <v>79</v>
      </c>
      <c r="E342" s="28">
        <v>9000</v>
      </c>
      <c r="F342">
        <f t="shared" si="5"/>
        <v>16.2074554294976</v>
      </c>
      <c r="G342">
        <v>555.3</v>
      </c>
      <c r="H342" s="2" t="s">
        <v>20</v>
      </c>
      <c r="I342" t="s">
        <v>125</v>
      </c>
      <c r="J342" t="s">
        <v>188</v>
      </c>
      <c r="K342" s="24" t="s">
        <v>189</v>
      </c>
      <c r="L342" t="s">
        <v>190</v>
      </c>
    </row>
    <row r="343" spans="1:12">
      <c r="A343" s="26">
        <v>46076</v>
      </c>
      <c r="B343" t="s">
        <v>455</v>
      </c>
      <c r="C343" s="16" t="s">
        <v>169</v>
      </c>
      <c r="D343" s="2" t="s">
        <v>79</v>
      </c>
      <c r="E343" s="28">
        <v>5000</v>
      </c>
      <c r="F343">
        <f t="shared" si="5"/>
        <v>9.00414190527643</v>
      </c>
      <c r="G343">
        <v>555.3</v>
      </c>
      <c r="H343" s="2" t="s">
        <v>20</v>
      </c>
      <c r="I343" t="s">
        <v>125</v>
      </c>
      <c r="J343" t="s">
        <v>188</v>
      </c>
      <c r="K343" s="24" t="s">
        <v>189</v>
      </c>
      <c r="L343" t="s">
        <v>190</v>
      </c>
    </row>
    <row r="344" spans="1:12">
      <c r="A344" s="26">
        <v>46077</v>
      </c>
      <c r="B344" t="s">
        <v>456</v>
      </c>
      <c r="C344" s="16" t="s">
        <v>169</v>
      </c>
      <c r="D344" s="27" t="s">
        <v>10</v>
      </c>
      <c r="E344">
        <v>2000</v>
      </c>
      <c r="F344">
        <f t="shared" si="5"/>
        <v>3.60165676211057</v>
      </c>
      <c r="G344">
        <v>555.3</v>
      </c>
      <c r="H344" s="13" t="s">
        <v>9</v>
      </c>
      <c r="I344" s="23" t="s">
        <v>139</v>
      </c>
      <c r="J344" t="s">
        <v>188</v>
      </c>
      <c r="K344" s="24" t="s">
        <v>189</v>
      </c>
      <c r="L344" t="s">
        <v>190</v>
      </c>
    </row>
    <row r="345" spans="1:12">
      <c r="A345" s="26">
        <v>46077</v>
      </c>
      <c r="B345" t="s">
        <v>457</v>
      </c>
      <c r="C345" s="16" t="s">
        <v>169</v>
      </c>
      <c r="D345" s="27" t="s">
        <v>10</v>
      </c>
      <c r="E345">
        <v>2000</v>
      </c>
      <c r="F345">
        <f t="shared" si="5"/>
        <v>3.60165676211057</v>
      </c>
      <c r="G345">
        <v>555.3</v>
      </c>
      <c r="H345" s="13" t="s">
        <v>9</v>
      </c>
      <c r="I345" s="23" t="s">
        <v>139</v>
      </c>
      <c r="J345" t="s">
        <v>188</v>
      </c>
      <c r="K345" s="24" t="s">
        <v>189</v>
      </c>
      <c r="L345" t="s">
        <v>190</v>
      </c>
    </row>
    <row r="346" spans="1:12">
      <c r="A346" s="34">
        <v>46077</v>
      </c>
      <c r="B346" t="s">
        <v>458</v>
      </c>
      <c r="C346" s="16" t="s">
        <v>169</v>
      </c>
      <c r="D346" s="27" t="s">
        <v>14</v>
      </c>
      <c r="E346">
        <v>4000</v>
      </c>
      <c r="F346">
        <f t="shared" si="5"/>
        <v>7.20331352422114</v>
      </c>
      <c r="G346">
        <v>555.3</v>
      </c>
      <c r="H346" s="2" t="s">
        <v>13</v>
      </c>
      <c r="I346" t="s">
        <v>128</v>
      </c>
      <c r="J346" t="s">
        <v>188</v>
      </c>
      <c r="K346" s="24" t="s">
        <v>189</v>
      </c>
      <c r="L346" t="s">
        <v>190</v>
      </c>
    </row>
    <row r="347" spans="1:12">
      <c r="A347" s="46">
        <v>46077</v>
      </c>
      <c r="B347" s="16" t="s">
        <v>387</v>
      </c>
      <c r="C347" s="16" t="s">
        <v>169</v>
      </c>
      <c r="D347" s="32" t="s">
        <v>79</v>
      </c>
      <c r="E347" s="47">
        <v>3500</v>
      </c>
      <c r="F347">
        <f t="shared" si="5"/>
        <v>6.3028993336935</v>
      </c>
      <c r="G347">
        <v>555.3</v>
      </c>
      <c r="H347" s="17" t="s">
        <v>11</v>
      </c>
      <c r="I347" s="16" t="s">
        <v>136</v>
      </c>
      <c r="J347" t="s">
        <v>188</v>
      </c>
      <c r="K347" s="24" t="s">
        <v>189</v>
      </c>
      <c r="L347" t="s">
        <v>190</v>
      </c>
    </row>
    <row r="348" spans="1:12">
      <c r="A348" s="48">
        <v>46077</v>
      </c>
      <c r="B348" s="16" t="s">
        <v>388</v>
      </c>
      <c r="C348" s="16" t="s">
        <v>169</v>
      </c>
      <c r="D348" s="32" t="s">
        <v>79</v>
      </c>
      <c r="E348" s="47">
        <v>3500</v>
      </c>
      <c r="F348">
        <f t="shared" si="5"/>
        <v>6.3028993336935</v>
      </c>
      <c r="G348">
        <v>555.3</v>
      </c>
      <c r="H348" s="17" t="s">
        <v>11</v>
      </c>
      <c r="I348" s="16" t="s">
        <v>136</v>
      </c>
      <c r="J348" t="s">
        <v>188</v>
      </c>
      <c r="K348" s="24" t="s">
        <v>189</v>
      </c>
      <c r="L348" t="s">
        <v>190</v>
      </c>
    </row>
    <row r="349" spans="1:12">
      <c r="A349" s="26">
        <v>46077</v>
      </c>
      <c r="B349" t="s">
        <v>459</v>
      </c>
      <c r="C349" s="16" t="s">
        <v>169</v>
      </c>
      <c r="D349" s="2" t="s">
        <v>19</v>
      </c>
      <c r="E349">
        <v>3500</v>
      </c>
      <c r="F349">
        <f t="shared" si="5"/>
        <v>6.3028993336935</v>
      </c>
      <c r="G349">
        <v>555.3</v>
      </c>
      <c r="H349" s="2" t="s">
        <v>18</v>
      </c>
      <c r="I349" t="s">
        <v>137</v>
      </c>
      <c r="J349" t="s">
        <v>188</v>
      </c>
      <c r="K349" s="24" t="s">
        <v>189</v>
      </c>
      <c r="L349" t="s">
        <v>190</v>
      </c>
    </row>
    <row r="350" spans="1:12">
      <c r="A350" s="26">
        <v>46077</v>
      </c>
      <c r="B350" t="s">
        <v>460</v>
      </c>
      <c r="C350" s="16" t="s">
        <v>169</v>
      </c>
      <c r="D350" s="2" t="s">
        <v>19</v>
      </c>
      <c r="E350">
        <v>3500</v>
      </c>
      <c r="F350">
        <f t="shared" si="5"/>
        <v>6.3028993336935</v>
      </c>
      <c r="G350">
        <v>555.3</v>
      </c>
      <c r="H350" s="2" t="s">
        <v>18</v>
      </c>
      <c r="I350" t="s">
        <v>137</v>
      </c>
      <c r="J350" t="s">
        <v>188</v>
      </c>
      <c r="K350" s="24" t="s">
        <v>189</v>
      </c>
      <c r="L350" t="s">
        <v>190</v>
      </c>
    </row>
    <row r="351" spans="1:12">
      <c r="A351" s="34">
        <v>46077</v>
      </c>
      <c r="B351" t="s">
        <v>461</v>
      </c>
      <c r="C351" s="16" t="s">
        <v>169</v>
      </c>
      <c r="D351" s="27" t="s">
        <v>14</v>
      </c>
      <c r="E351">
        <v>4000</v>
      </c>
      <c r="F351">
        <f t="shared" si="5"/>
        <v>7.20331352422114</v>
      </c>
      <c r="G351">
        <v>555.3</v>
      </c>
      <c r="H351" s="2" t="s">
        <v>13</v>
      </c>
      <c r="I351" t="s">
        <v>128</v>
      </c>
      <c r="J351" t="s">
        <v>188</v>
      </c>
      <c r="K351" s="24" t="s">
        <v>189</v>
      </c>
      <c r="L351" t="s">
        <v>190</v>
      </c>
    </row>
    <row r="352" spans="1:12">
      <c r="A352" s="26">
        <v>46077</v>
      </c>
      <c r="B352" t="s">
        <v>462</v>
      </c>
      <c r="C352" s="16" t="s">
        <v>169</v>
      </c>
      <c r="D352" s="2" t="s">
        <v>79</v>
      </c>
      <c r="E352">
        <v>4000</v>
      </c>
      <c r="F352">
        <f t="shared" si="5"/>
        <v>7.20331352422114</v>
      </c>
      <c r="G352">
        <v>555.3</v>
      </c>
      <c r="H352" s="2" t="s">
        <v>20</v>
      </c>
      <c r="I352" t="s">
        <v>138</v>
      </c>
      <c r="J352" t="s">
        <v>188</v>
      </c>
      <c r="K352" s="24" t="s">
        <v>189</v>
      </c>
      <c r="L352" t="s">
        <v>190</v>
      </c>
    </row>
    <row r="353" spans="1:12">
      <c r="A353" s="26">
        <v>46077</v>
      </c>
      <c r="B353" t="s">
        <v>463</v>
      </c>
      <c r="C353" s="16" t="s">
        <v>169</v>
      </c>
      <c r="D353" s="2" t="s">
        <v>79</v>
      </c>
      <c r="E353">
        <v>4000</v>
      </c>
      <c r="F353">
        <f t="shared" si="5"/>
        <v>7.20331352422114</v>
      </c>
      <c r="G353">
        <v>555.3</v>
      </c>
      <c r="H353" s="2" t="s">
        <v>20</v>
      </c>
      <c r="I353" t="s">
        <v>138</v>
      </c>
      <c r="J353" t="s">
        <v>188</v>
      </c>
      <c r="K353" s="24" t="s">
        <v>189</v>
      </c>
      <c r="L353" t="s">
        <v>190</v>
      </c>
    </row>
    <row r="354" spans="1:12">
      <c r="A354" s="26">
        <v>46078</v>
      </c>
      <c r="B354" t="s">
        <v>464</v>
      </c>
      <c r="C354" s="16" t="s">
        <v>169</v>
      </c>
      <c r="D354" s="27" t="s">
        <v>10</v>
      </c>
      <c r="E354">
        <v>3000</v>
      </c>
      <c r="F354">
        <f t="shared" si="5"/>
        <v>5.40248514316586</v>
      </c>
      <c r="G354">
        <v>555.3</v>
      </c>
      <c r="H354" s="13" t="s">
        <v>9</v>
      </c>
      <c r="I354" t="s">
        <v>130</v>
      </c>
      <c r="J354" t="s">
        <v>188</v>
      </c>
      <c r="K354" s="24" t="s">
        <v>189</v>
      </c>
      <c r="L354" t="s">
        <v>190</v>
      </c>
    </row>
    <row r="355" spans="1:12">
      <c r="A355" s="26">
        <v>46078</v>
      </c>
      <c r="B355" t="s">
        <v>465</v>
      </c>
      <c r="C355" s="16" t="s">
        <v>169</v>
      </c>
      <c r="D355" s="27" t="s">
        <v>10</v>
      </c>
      <c r="E355" s="28">
        <v>5000</v>
      </c>
      <c r="F355">
        <f t="shared" si="5"/>
        <v>9.00414190527643</v>
      </c>
      <c r="G355">
        <v>555.3</v>
      </c>
      <c r="H355" s="13" t="s">
        <v>9</v>
      </c>
      <c r="I355" t="s">
        <v>130</v>
      </c>
      <c r="J355" t="s">
        <v>188</v>
      </c>
      <c r="K355" s="24" t="s">
        <v>189</v>
      </c>
      <c r="L355" t="s">
        <v>190</v>
      </c>
    </row>
    <row r="356" spans="1:12">
      <c r="A356" s="26">
        <v>46078</v>
      </c>
      <c r="B356" t="s">
        <v>466</v>
      </c>
      <c r="C356" s="16" t="s">
        <v>169</v>
      </c>
      <c r="D356" s="27" t="s">
        <v>10</v>
      </c>
      <c r="E356">
        <v>5000</v>
      </c>
      <c r="F356">
        <f t="shared" si="5"/>
        <v>9.00414190527643</v>
      </c>
      <c r="G356">
        <v>555.3</v>
      </c>
      <c r="H356" s="13" t="s">
        <v>9</v>
      </c>
      <c r="I356" t="s">
        <v>130</v>
      </c>
      <c r="J356" t="s">
        <v>188</v>
      </c>
      <c r="K356" s="24" t="s">
        <v>189</v>
      </c>
      <c r="L356" t="s">
        <v>190</v>
      </c>
    </row>
    <row r="357" spans="1:12">
      <c r="A357" s="26">
        <v>46078</v>
      </c>
      <c r="B357" t="s">
        <v>456</v>
      </c>
      <c r="C357" s="16" t="s">
        <v>169</v>
      </c>
      <c r="D357" s="27" t="s">
        <v>10</v>
      </c>
      <c r="E357">
        <v>2000</v>
      </c>
      <c r="F357">
        <f t="shared" si="5"/>
        <v>3.60165676211057</v>
      </c>
      <c r="G357">
        <v>555.3</v>
      </c>
      <c r="H357" s="13" t="s">
        <v>9</v>
      </c>
      <c r="I357" s="23" t="s">
        <v>139</v>
      </c>
      <c r="J357" t="s">
        <v>188</v>
      </c>
      <c r="K357" s="24" t="s">
        <v>189</v>
      </c>
      <c r="L357" t="s">
        <v>190</v>
      </c>
    </row>
    <row r="358" spans="1:12">
      <c r="A358" s="26">
        <v>46078</v>
      </c>
      <c r="B358" t="s">
        <v>467</v>
      </c>
      <c r="C358" s="16" t="s">
        <v>169</v>
      </c>
      <c r="D358" s="27" t="s">
        <v>10</v>
      </c>
      <c r="E358">
        <v>2000</v>
      </c>
      <c r="F358">
        <f t="shared" si="5"/>
        <v>3.60165676211057</v>
      </c>
      <c r="G358">
        <v>555.3</v>
      </c>
      <c r="H358" s="13" t="s">
        <v>9</v>
      </c>
      <c r="I358" s="23" t="s">
        <v>139</v>
      </c>
      <c r="J358" t="s">
        <v>188</v>
      </c>
      <c r="K358" s="24" t="s">
        <v>189</v>
      </c>
      <c r="L358" t="s">
        <v>190</v>
      </c>
    </row>
    <row r="359" spans="1:12">
      <c r="A359" s="46">
        <v>46078</v>
      </c>
      <c r="B359" s="16" t="s">
        <v>387</v>
      </c>
      <c r="C359" s="16" t="s">
        <v>169</v>
      </c>
      <c r="D359" s="32" t="s">
        <v>79</v>
      </c>
      <c r="E359" s="47">
        <v>3500</v>
      </c>
      <c r="F359">
        <f t="shared" si="5"/>
        <v>6.3028993336935</v>
      </c>
      <c r="G359">
        <v>555.3</v>
      </c>
      <c r="H359" s="17" t="s">
        <v>11</v>
      </c>
      <c r="I359" s="16" t="s">
        <v>136</v>
      </c>
      <c r="J359" t="s">
        <v>188</v>
      </c>
      <c r="K359" s="24" t="s">
        <v>189</v>
      </c>
      <c r="L359" t="s">
        <v>190</v>
      </c>
    </row>
    <row r="360" spans="1:12">
      <c r="A360" s="48">
        <v>46078</v>
      </c>
      <c r="B360" s="16" t="s">
        <v>388</v>
      </c>
      <c r="C360" s="16" t="s">
        <v>169</v>
      </c>
      <c r="D360" s="32" t="s">
        <v>79</v>
      </c>
      <c r="E360" s="47">
        <v>3500</v>
      </c>
      <c r="F360">
        <f t="shared" si="5"/>
        <v>6.3028993336935</v>
      </c>
      <c r="G360">
        <v>555.3</v>
      </c>
      <c r="H360" s="17" t="s">
        <v>11</v>
      </c>
      <c r="I360" s="16" t="s">
        <v>136</v>
      </c>
      <c r="J360" t="s">
        <v>188</v>
      </c>
      <c r="K360" s="24" t="s">
        <v>189</v>
      </c>
      <c r="L360" t="s">
        <v>190</v>
      </c>
    </row>
    <row r="361" spans="1:12">
      <c r="A361" s="26">
        <v>46078</v>
      </c>
      <c r="B361" t="s">
        <v>468</v>
      </c>
      <c r="C361" s="16" t="s">
        <v>169</v>
      </c>
      <c r="D361" s="2" t="s">
        <v>19</v>
      </c>
      <c r="E361">
        <v>3500</v>
      </c>
      <c r="F361">
        <f t="shared" si="5"/>
        <v>6.3028993336935</v>
      </c>
      <c r="G361">
        <v>555.3</v>
      </c>
      <c r="H361" s="2" t="s">
        <v>18</v>
      </c>
      <c r="I361" t="s">
        <v>137</v>
      </c>
      <c r="J361" t="s">
        <v>188</v>
      </c>
      <c r="K361" s="24" t="s">
        <v>189</v>
      </c>
      <c r="L361" t="s">
        <v>190</v>
      </c>
    </row>
    <row r="362" spans="1:12">
      <c r="A362" s="26">
        <v>46078</v>
      </c>
      <c r="B362" t="s">
        <v>460</v>
      </c>
      <c r="C362" s="16" t="s">
        <v>169</v>
      </c>
      <c r="D362" s="2" t="s">
        <v>19</v>
      </c>
      <c r="E362">
        <v>3500</v>
      </c>
      <c r="F362">
        <f t="shared" si="5"/>
        <v>6.3028993336935</v>
      </c>
      <c r="G362">
        <v>555.3</v>
      </c>
      <c r="H362" s="2" t="s">
        <v>18</v>
      </c>
      <c r="I362" t="s">
        <v>137</v>
      </c>
      <c r="J362" t="s">
        <v>188</v>
      </c>
      <c r="K362" s="24" t="s">
        <v>189</v>
      </c>
      <c r="L362" t="s">
        <v>190</v>
      </c>
    </row>
    <row r="363" spans="1:12">
      <c r="A363" s="26">
        <v>46078</v>
      </c>
      <c r="B363" s="19" t="s">
        <v>196</v>
      </c>
      <c r="C363" t="s">
        <v>170</v>
      </c>
      <c r="D363" s="27" t="s">
        <v>10</v>
      </c>
      <c r="E363">
        <v>10000</v>
      </c>
      <c r="F363">
        <f t="shared" si="5"/>
        <v>18.0082838105529</v>
      </c>
      <c r="G363">
        <v>555.3</v>
      </c>
      <c r="H363" s="2" t="s">
        <v>22</v>
      </c>
      <c r="I363" t="s">
        <v>135</v>
      </c>
      <c r="J363" t="s">
        <v>188</v>
      </c>
      <c r="K363" s="24" t="s">
        <v>189</v>
      </c>
      <c r="L363" t="s">
        <v>190</v>
      </c>
    </row>
    <row r="364" spans="1:12">
      <c r="A364" s="48">
        <v>46078</v>
      </c>
      <c r="B364" s="16" t="s">
        <v>469</v>
      </c>
      <c r="C364" s="16" t="s">
        <v>171</v>
      </c>
      <c r="D364" s="17" t="s">
        <v>10</v>
      </c>
      <c r="E364" s="16">
        <v>8000</v>
      </c>
      <c r="F364">
        <f t="shared" si="5"/>
        <v>14.4066270484423</v>
      </c>
      <c r="G364">
        <v>555.3</v>
      </c>
      <c r="H364" s="17" t="s">
        <v>16</v>
      </c>
      <c r="I364" s="16" t="s">
        <v>131</v>
      </c>
      <c r="J364" t="s">
        <v>188</v>
      </c>
      <c r="K364" s="24" t="s">
        <v>189</v>
      </c>
      <c r="L364" t="s">
        <v>190</v>
      </c>
    </row>
    <row r="365" spans="1:12">
      <c r="A365" s="48">
        <v>46078</v>
      </c>
      <c r="B365" s="16" t="s">
        <v>470</v>
      </c>
      <c r="C365" s="16" t="s">
        <v>171</v>
      </c>
      <c r="D365" s="17" t="s">
        <v>10</v>
      </c>
      <c r="E365" s="16">
        <v>17000</v>
      </c>
      <c r="F365">
        <f t="shared" si="5"/>
        <v>30.6140824779399</v>
      </c>
      <c r="G365">
        <v>555.3</v>
      </c>
      <c r="H365" s="17" t="s">
        <v>16</v>
      </c>
      <c r="I365" s="16" t="s">
        <v>133</v>
      </c>
      <c r="J365" t="s">
        <v>188</v>
      </c>
      <c r="K365" s="24" t="s">
        <v>189</v>
      </c>
      <c r="L365" t="s">
        <v>190</v>
      </c>
    </row>
    <row r="366" spans="1:12">
      <c r="A366" s="48">
        <v>46078</v>
      </c>
      <c r="B366" s="16" t="s">
        <v>471</v>
      </c>
      <c r="C366" s="16" t="s">
        <v>169</v>
      </c>
      <c r="D366" s="31" t="s">
        <v>79</v>
      </c>
      <c r="E366" s="16">
        <v>4000</v>
      </c>
      <c r="F366">
        <f t="shared" si="5"/>
        <v>7.20331352422114</v>
      </c>
      <c r="G366">
        <v>555.3</v>
      </c>
      <c r="H366" s="17" t="s">
        <v>16</v>
      </c>
      <c r="I366" s="16" t="s">
        <v>134</v>
      </c>
      <c r="J366" t="s">
        <v>188</v>
      </c>
      <c r="K366" s="24" t="s">
        <v>189</v>
      </c>
      <c r="L366" t="s">
        <v>190</v>
      </c>
    </row>
    <row r="367" spans="1:12">
      <c r="A367" s="48">
        <v>46078</v>
      </c>
      <c r="B367" s="16" t="s">
        <v>472</v>
      </c>
      <c r="C367" s="16" t="s">
        <v>169</v>
      </c>
      <c r="D367" s="31" t="s">
        <v>79</v>
      </c>
      <c r="E367" s="16">
        <v>4000</v>
      </c>
      <c r="F367">
        <f t="shared" si="5"/>
        <v>7.20331352422114</v>
      </c>
      <c r="G367">
        <v>555.3</v>
      </c>
      <c r="H367" s="17" t="s">
        <v>16</v>
      </c>
      <c r="I367" s="16" t="s">
        <v>134</v>
      </c>
      <c r="J367" t="s">
        <v>188</v>
      </c>
      <c r="K367" s="24" t="s">
        <v>189</v>
      </c>
      <c r="L367" t="s">
        <v>190</v>
      </c>
    </row>
    <row r="368" spans="1:12">
      <c r="A368" s="26">
        <v>46078</v>
      </c>
      <c r="B368" t="s">
        <v>462</v>
      </c>
      <c r="C368" s="16" t="s">
        <v>169</v>
      </c>
      <c r="D368" s="2" t="s">
        <v>79</v>
      </c>
      <c r="E368">
        <v>4000</v>
      </c>
      <c r="F368">
        <f t="shared" si="5"/>
        <v>7.20331352422114</v>
      </c>
      <c r="G368">
        <v>555.3</v>
      </c>
      <c r="H368" s="2" t="s">
        <v>20</v>
      </c>
      <c r="I368" t="s">
        <v>138</v>
      </c>
      <c r="J368" t="s">
        <v>188</v>
      </c>
      <c r="K368" s="24" t="s">
        <v>189</v>
      </c>
      <c r="L368" t="s">
        <v>190</v>
      </c>
    </row>
    <row r="369" spans="1:12">
      <c r="A369" s="26">
        <v>46078</v>
      </c>
      <c r="B369" t="s">
        <v>463</v>
      </c>
      <c r="C369" s="16" t="s">
        <v>169</v>
      </c>
      <c r="D369" s="2" t="s">
        <v>79</v>
      </c>
      <c r="E369">
        <v>4000</v>
      </c>
      <c r="F369">
        <f t="shared" si="5"/>
        <v>7.20331352422114</v>
      </c>
      <c r="G369">
        <v>555.3</v>
      </c>
      <c r="H369" s="2" t="s">
        <v>20</v>
      </c>
      <c r="I369" t="s">
        <v>129</v>
      </c>
      <c r="J369" t="s">
        <v>188</v>
      </c>
      <c r="K369" s="24" t="s">
        <v>189</v>
      </c>
      <c r="L369" t="s">
        <v>190</v>
      </c>
    </row>
    <row r="370" spans="1:12">
      <c r="A370" s="26">
        <v>46078</v>
      </c>
      <c r="B370" t="s">
        <v>473</v>
      </c>
      <c r="C370" s="16" t="s">
        <v>169</v>
      </c>
      <c r="D370" s="2" t="s">
        <v>79</v>
      </c>
      <c r="E370">
        <v>4000</v>
      </c>
      <c r="F370">
        <f t="shared" si="5"/>
        <v>7.20331352422114</v>
      </c>
      <c r="G370">
        <v>555.3</v>
      </c>
      <c r="H370" s="2" t="s">
        <v>20</v>
      </c>
      <c r="I370" t="s">
        <v>129</v>
      </c>
      <c r="J370" t="s">
        <v>188</v>
      </c>
      <c r="K370" s="24" t="s">
        <v>189</v>
      </c>
      <c r="L370" t="s">
        <v>190</v>
      </c>
    </row>
    <row r="371" spans="1:12">
      <c r="A371" s="26">
        <v>46078</v>
      </c>
      <c r="B371" t="s">
        <v>474</v>
      </c>
      <c r="C371" s="16" t="s">
        <v>169</v>
      </c>
      <c r="D371" s="2" t="s">
        <v>79</v>
      </c>
      <c r="E371">
        <v>4000</v>
      </c>
      <c r="F371">
        <f t="shared" si="5"/>
        <v>7.20331352422114</v>
      </c>
      <c r="G371">
        <v>555.3</v>
      </c>
      <c r="H371" s="2" t="s">
        <v>20</v>
      </c>
      <c r="I371" t="s">
        <v>129</v>
      </c>
      <c r="J371" t="s">
        <v>188</v>
      </c>
      <c r="K371" s="24" t="s">
        <v>189</v>
      </c>
      <c r="L371" t="s">
        <v>190</v>
      </c>
    </row>
    <row r="372" spans="1:12">
      <c r="A372" s="26">
        <v>46079</v>
      </c>
      <c r="B372" t="s">
        <v>456</v>
      </c>
      <c r="C372" s="16" t="s">
        <v>169</v>
      </c>
      <c r="D372" s="27" t="s">
        <v>10</v>
      </c>
      <c r="E372">
        <v>2000</v>
      </c>
      <c r="F372">
        <f t="shared" si="5"/>
        <v>3.60165676211057</v>
      </c>
      <c r="G372">
        <v>555.3</v>
      </c>
      <c r="H372" s="13" t="s">
        <v>9</v>
      </c>
      <c r="I372" s="23" t="s">
        <v>140</v>
      </c>
      <c r="J372" t="s">
        <v>188</v>
      </c>
      <c r="K372" s="24" t="s">
        <v>189</v>
      </c>
      <c r="L372" t="s">
        <v>190</v>
      </c>
    </row>
    <row r="373" spans="1:12">
      <c r="A373" s="26">
        <v>46079</v>
      </c>
      <c r="B373" t="s">
        <v>467</v>
      </c>
      <c r="C373" s="16" t="s">
        <v>169</v>
      </c>
      <c r="D373" s="27" t="s">
        <v>10</v>
      </c>
      <c r="E373">
        <v>2000</v>
      </c>
      <c r="F373">
        <f t="shared" si="5"/>
        <v>3.60165676211057</v>
      </c>
      <c r="G373">
        <v>555.3</v>
      </c>
      <c r="H373" s="13" t="s">
        <v>9</v>
      </c>
      <c r="I373" s="23" t="s">
        <v>140</v>
      </c>
      <c r="J373" t="s">
        <v>188</v>
      </c>
      <c r="K373" s="24" t="s">
        <v>189</v>
      </c>
      <c r="L373" t="s">
        <v>190</v>
      </c>
    </row>
    <row r="374" spans="1:12">
      <c r="A374" s="26">
        <v>46079</v>
      </c>
      <c r="B374" t="s">
        <v>475</v>
      </c>
      <c r="C374" t="s">
        <v>173</v>
      </c>
      <c r="D374" s="27" t="s">
        <v>10</v>
      </c>
      <c r="E374">
        <v>800</v>
      </c>
      <c r="F374">
        <f t="shared" si="5"/>
        <v>1.44066270484423</v>
      </c>
      <c r="G374">
        <v>555.3</v>
      </c>
      <c r="H374" s="13" t="s">
        <v>9</v>
      </c>
      <c r="I374" s="23" t="s">
        <v>143</v>
      </c>
      <c r="J374" t="s">
        <v>188</v>
      </c>
      <c r="K374" s="24" t="s">
        <v>189</v>
      </c>
      <c r="L374" t="s">
        <v>190</v>
      </c>
    </row>
    <row r="375" spans="1:12">
      <c r="A375" s="48">
        <v>46079</v>
      </c>
      <c r="B375" s="16" t="s">
        <v>476</v>
      </c>
      <c r="C375" s="16" t="s">
        <v>169</v>
      </c>
      <c r="D375" s="31" t="s">
        <v>79</v>
      </c>
      <c r="E375" s="16">
        <v>4000</v>
      </c>
      <c r="F375">
        <f t="shared" si="5"/>
        <v>7.20331352422114</v>
      </c>
      <c r="G375">
        <v>555.3</v>
      </c>
      <c r="H375" s="17" t="s">
        <v>16</v>
      </c>
      <c r="I375" s="16" t="s">
        <v>141</v>
      </c>
      <c r="J375" t="s">
        <v>188</v>
      </c>
      <c r="K375" s="24" t="s">
        <v>189</v>
      </c>
      <c r="L375" t="s">
        <v>190</v>
      </c>
    </row>
    <row r="376" spans="1:12">
      <c r="A376" s="48">
        <v>46079</v>
      </c>
      <c r="B376" s="16" t="s">
        <v>477</v>
      </c>
      <c r="C376" s="16" t="s">
        <v>169</v>
      </c>
      <c r="D376" s="31" t="s">
        <v>79</v>
      </c>
      <c r="E376" s="16">
        <v>4000</v>
      </c>
      <c r="F376">
        <f t="shared" si="5"/>
        <v>7.20331352422114</v>
      </c>
      <c r="G376">
        <v>555.3</v>
      </c>
      <c r="H376" s="17" t="s">
        <v>16</v>
      </c>
      <c r="I376" s="16" t="s">
        <v>141</v>
      </c>
      <c r="J376" t="s">
        <v>188</v>
      </c>
      <c r="K376" s="24" t="s">
        <v>189</v>
      </c>
      <c r="L376" t="s">
        <v>190</v>
      </c>
    </row>
    <row r="377" spans="1:12">
      <c r="A377" s="48">
        <v>46079</v>
      </c>
      <c r="B377" s="16" t="s">
        <v>478</v>
      </c>
      <c r="C377" s="16" t="s">
        <v>175</v>
      </c>
      <c r="D377" s="31" t="s">
        <v>79</v>
      </c>
      <c r="E377" s="16">
        <v>3000</v>
      </c>
      <c r="F377">
        <f t="shared" si="5"/>
        <v>5.40248514316586</v>
      </c>
      <c r="G377">
        <v>555.3</v>
      </c>
      <c r="H377" s="17" t="s">
        <v>16</v>
      </c>
      <c r="I377" s="16" t="s">
        <v>141</v>
      </c>
      <c r="J377" t="s">
        <v>188</v>
      </c>
      <c r="K377" s="24" t="s">
        <v>189</v>
      </c>
      <c r="L377" t="s">
        <v>190</v>
      </c>
    </row>
    <row r="378" spans="1:12">
      <c r="A378" s="48">
        <v>46079</v>
      </c>
      <c r="B378" s="16" t="s">
        <v>479</v>
      </c>
      <c r="C378" s="16" t="s">
        <v>169</v>
      </c>
      <c r="D378" s="31" t="s">
        <v>79</v>
      </c>
      <c r="E378" s="16">
        <v>4000</v>
      </c>
      <c r="F378">
        <f t="shared" si="5"/>
        <v>7.20331352422114</v>
      </c>
      <c r="G378">
        <v>555.3</v>
      </c>
      <c r="H378" s="17" t="s">
        <v>16</v>
      </c>
      <c r="I378" s="16" t="s">
        <v>141</v>
      </c>
      <c r="J378" t="s">
        <v>188</v>
      </c>
      <c r="K378" s="24" t="s">
        <v>189</v>
      </c>
      <c r="L378" t="s">
        <v>190</v>
      </c>
    </row>
    <row r="379" spans="1:12">
      <c r="A379" s="48">
        <v>46079</v>
      </c>
      <c r="B379" s="16" t="s">
        <v>480</v>
      </c>
      <c r="C379" s="16" t="s">
        <v>169</v>
      </c>
      <c r="D379" s="31" t="s">
        <v>79</v>
      </c>
      <c r="E379" s="16">
        <v>4000</v>
      </c>
      <c r="F379">
        <f t="shared" si="5"/>
        <v>7.20331352422114</v>
      </c>
      <c r="G379">
        <v>555.3</v>
      </c>
      <c r="H379" s="17" t="s">
        <v>16</v>
      </c>
      <c r="I379" s="16" t="s">
        <v>141</v>
      </c>
      <c r="J379" t="s">
        <v>188</v>
      </c>
      <c r="K379" s="24" t="s">
        <v>189</v>
      </c>
      <c r="L379" t="s">
        <v>190</v>
      </c>
    </row>
    <row r="380" spans="1:12">
      <c r="A380" s="48">
        <v>46079</v>
      </c>
      <c r="B380" s="16" t="s">
        <v>481</v>
      </c>
      <c r="C380" s="16" t="s">
        <v>175</v>
      </c>
      <c r="D380" s="31" t="s">
        <v>79</v>
      </c>
      <c r="E380" s="16">
        <v>3000</v>
      </c>
      <c r="F380">
        <f t="shared" si="5"/>
        <v>5.40248514316586</v>
      </c>
      <c r="G380">
        <v>555.3</v>
      </c>
      <c r="H380" s="17" t="s">
        <v>16</v>
      </c>
      <c r="I380" s="16" t="s">
        <v>141</v>
      </c>
      <c r="J380" t="s">
        <v>188</v>
      </c>
      <c r="K380" s="24" t="s">
        <v>189</v>
      </c>
      <c r="L380" t="s">
        <v>190</v>
      </c>
    </row>
    <row r="381" spans="1:12">
      <c r="A381" s="43">
        <v>46079</v>
      </c>
      <c r="B381" s="44" t="s">
        <v>482</v>
      </c>
      <c r="C381" s="16" t="s">
        <v>169</v>
      </c>
      <c r="D381" s="45" t="s">
        <v>79</v>
      </c>
      <c r="E381" s="60">
        <v>3000</v>
      </c>
      <c r="F381">
        <f t="shared" si="5"/>
        <v>5.40248514316586</v>
      </c>
      <c r="G381">
        <v>555.3</v>
      </c>
      <c r="H381" s="36" t="s">
        <v>15</v>
      </c>
      <c r="I381" t="s">
        <v>142</v>
      </c>
      <c r="J381" t="s">
        <v>188</v>
      </c>
      <c r="K381" s="24" t="s">
        <v>189</v>
      </c>
      <c r="L381" t="s">
        <v>190</v>
      </c>
    </row>
    <row r="382" spans="1:12">
      <c r="A382" s="43">
        <v>46079</v>
      </c>
      <c r="B382" s="44" t="s">
        <v>483</v>
      </c>
      <c r="C382" s="44" t="s">
        <v>167</v>
      </c>
      <c r="D382" s="45" t="s">
        <v>79</v>
      </c>
      <c r="E382" s="60">
        <v>2000</v>
      </c>
      <c r="F382">
        <f t="shared" si="5"/>
        <v>3.60165676211057</v>
      </c>
      <c r="G382">
        <v>555.3</v>
      </c>
      <c r="H382" s="2" t="s">
        <v>15</v>
      </c>
      <c r="I382" t="s">
        <v>142</v>
      </c>
      <c r="J382" t="s">
        <v>188</v>
      </c>
      <c r="K382" s="24" t="s">
        <v>189</v>
      </c>
      <c r="L382" t="s">
        <v>190</v>
      </c>
    </row>
    <row r="383" spans="1:12">
      <c r="A383" s="43">
        <v>46079</v>
      </c>
      <c r="B383" s="44" t="s">
        <v>484</v>
      </c>
      <c r="C383" s="16" t="s">
        <v>169</v>
      </c>
      <c r="D383" s="45" t="s">
        <v>79</v>
      </c>
      <c r="E383" s="60">
        <v>2000</v>
      </c>
      <c r="F383">
        <f t="shared" si="5"/>
        <v>3.60165676211057</v>
      </c>
      <c r="G383">
        <v>555.3</v>
      </c>
      <c r="H383" s="36" t="s">
        <v>15</v>
      </c>
      <c r="I383" t="s">
        <v>142</v>
      </c>
      <c r="J383" t="s">
        <v>188</v>
      </c>
      <c r="K383" s="24" t="s">
        <v>189</v>
      </c>
      <c r="L383" t="s">
        <v>190</v>
      </c>
    </row>
    <row r="384" spans="1:12">
      <c r="A384" s="43">
        <v>46079</v>
      </c>
      <c r="B384" s="44" t="s">
        <v>485</v>
      </c>
      <c r="C384" s="16" t="s">
        <v>174</v>
      </c>
      <c r="D384" s="45" t="s">
        <v>79</v>
      </c>
      <c r="E384" s="60">
        <v>5000</v>
      </c>
      <c r="F384">
        <f t="shared" si="5"/>
        <v>9.00414190527643</v>
      </c>
      <c r="G384">
        <v>555.3</v>
      </c>
      <c r="H384" s="2" t="s">
        <v>15</v>
      </c>
      <c r="I384" t="s">
        <v>142</v>
      </c>
      <c r="J384" t="s">
        <v>188</v>
      </c>
      <c r="K384" s="24" t="s">
        <v>189</v>
      </c>
      <c r="L384" t="s">
        <v>190</v>
      </c>
    </row>
    <row r="385" spans="1:12">
      <c r="A385" s="43">
        <v>46079</v>
      </c>
      <c r="B385" s="44" t="s">
        <v>486</v>
      </c>
      <c r="C385" s="16" t="s">
        <v>174</v>
      </c>
      <c r="D385" s="45" t="s">
        <v>79</v>
      </c>
      <c r="E385" s="60">
        <v>13000</v>
      </c>
      <c r="F385">
        <f t="shared" si="5"/>
        <v>23.4107689537187</v>
      </c>
      <c r="G385">
        <v>555.3</v>
      </c>
      <c r="H385" s="36" t="s">
        <v>15</v>
      </c>
      <c r="I385" t="s">
        <v>142</v>
      </c>
      <c r="J385" t="s">
        <v>188</v>
      </c>
      <c r="K385" s="24" t="s">
        <v>189</v>
      </c>
      <c r="L385" t="s">
        <v>190</v>
      </c>
    </row>
    <row r="386" spans="1:12">
      <c r="A386" s="26">
        <v>46080</v>
      </c>
      <c r="B386" t="s">
        <v>456</v>
      </c>
      <c r="C386" s="16" t="s">
        <v>169</v>
      </c>
      <c r="D386" s="27" t="s">
        <v>10</v>
      </c>
      <c r="E386">
        <v>2000</v>
      </c>
      <c r="F386">
        <f t="shared" ref="F386:F406" si="6">+E386/G386</f>
        <v>3.60165676211057</v>
      </c>
      <c r="G386">
        <v>555.3</v>
      </c>
      <c r="H386" s="13" t="s">
        <v>9</v>
      </c>
      <c r="I386" t="s">
        <v>148</v>
      </c>
      <c r="J386" t="s">
        <v>188</v>
      </c>
      <c r="K386" s="24" t="s">
        <v>189</v>
      </c>
      <c r="L386" t="s">
        <v>190</v>
      </c>
    </row>
    <row r="387" spans="1:12">
      <c r="A387" s="26">
        <v>46080</v>
      </c>
      <c r="B387" t="s">
        <v>457</v>
      </c>
      <c r="C387" s="16" t="s">
        <v>169</v>
      </c>
      <c r="D387" s="27" t="s">
        <v>10</v>
      </c>
      <c r="E387">
        <v>2000</v>
      </c>
      <c r="F387">
        <f t="shared" si="6"/>
        <v>3.60165676211057</v>
      </c>
      <c r="G387">
        <v>555.3</v>
      </c>
      <c r="H387" s="13" t="s">
        <v>9</v>
      </c>
      <c r="I387" t="s">
        <v>148</v>
      </c>
      <c r="J387" t="s">
        <v>188</v>
      </c>
      <c r="K387" s="24" t="s">
        <v>189</v>
      </c>
      <c r="L387" t="s">
        <v>190</v>
      </c>
    </row>
    <row r="388" spans="1:12">
      <c r="A388" s="34">
        <v>46080</v>
      </c>
      <c r="B388" s="19" t="s">
        <v>487</v>
      </c>
      <c r="C388" s="16" t="s">
        <v>169</v>
      </c>
      <c r="D388" s="27" t="s">
        <v>14</v>
      </c>
      <c r="E388">
        <v>4000</v>
      </c>
      <c r="F388">
        <f t="shared" si="6"/>
        <v>7.20331352422114</v>
      </c>
      <c r="G388">
        <v>555.3</v>
      </c>
      <c r="H388" s="2" t="s">
        <v>13</v>
      </c>
      <c r="I388" t="s">
        <v>149</v>
      </c>
      <c r="J388" t="s">
        <v>188</v>
      </c>
      <c r="K388" s="24" t="s">
        <v>189</v>
      </c>
      <c r="L388" t="s">
        <v>190</v>
      </c>
    </row>
    <row r="389" spans="1:12">
      <c r="A389" s="34">
        <v>46080</v>
      </c>
      <c r="B389" s="19" t="s">
        <v>488</v>
      </c>
      <c r="C389" s="16" t="s">
        <v>169</v>
      </c>
      <c r="D389" s="27" t="s">
        <v>14</v>
      </c>
      <c r="E389" s="19">
        <v>4000</v>
      </c>
      <c r="F389">
        <f t="shared" si="6"/>
        <v>7.20331352422114</v>
      </c>
      <c r="G389">
        <v>555.3</v>
      </c>
      <c r="H389" s="2" t="s">
        <v>13</v>
      </c>
      <c r="I389" t="s">
        <v>149</v>
      </c>
      <c r="J389" t="s">
        <v>188</v>
      </c>
      <c r="K389" s="24" t="s">
        <v>189</v>
      </c>
      <c r="L389" t="s">
        <v>190</v>
      </c>
    </row>
    <row r="390" spans="1:12">
      <c r="A390" s="48">
        <v>46080</v>
      </c>
      <c r="B390" s="16" t="s">
        <v>387</v>
      </c>
      <c r="C390" s="16" t="s">
        <v>169</v>
      </c>
      <c r="D390" s="32" t="s">
        <v>79</v>
      </c>
      <c r="E390" s="47">
        <v>3500</v>
      </c>
      <c r="F390">
        <f t="shared" si="6"/>
        <v>6.3028993336935</v>
      </c>
      <c r="G390">
        <v>555.3</v>
      </c>
      <c r="H390" s="17" t="s">
        <v>11</v>
      </c>
      <c r="I390" s="16" t="s">
        <v>147</v>
      </c>
      <c r="J390" t="s">
        <v>188</v>
      </c>
      <c r="K390" s="24" t="s">
        <v>189</v>
      </c>
      <c r="L390" t="s">
        <v>190</v>
      </c>
    </row>
    <row r="391" spans="1:12">
      <c r="A391" s="46">
        <v>46080</v>
      </c>
      <c r="B391" s="16" t="s">
        <v>388</v>
      </c>
      <c r="C391" s="16" t="s">
        <v>169</v>
      </c>
      <c r="D391" s="32" t="s">
        <v>79</v>
      </c>
      <c r="E391" s="47">
        <v>3500</v>
      </c>
      <c r="F391">
        <f t="shared" si="6"/>
        <v>6.3028993336935</v>
      </c>
      <c r="G391">
        <v>555.3</v>
      </c>
      <c r="H391" s="17" t="s">
        <v>11</v>
      </c>
      <c r="I391" s="16" t="s">
        <v>147</v>
      </c>
      <c r="J391" t="s">
        <v>188</v>
      </c>
      <c r="K391" s="24" t="s">
        <v>189</v>
      </c>
      <c r="L391" t="s">
        <v>190</v>
      </c>
    </row>
    <row r="392" spans="1:12">
      <c r="A392" s="26">
        <v>46080</v>
      </c>
      <c r="B392" t="s">
        <v>489</v>
      </c>
      <c r="C392" s="16" t="s">
        <v>169</v>
      </c>
      <c r="D392" s="2" t="s">
        <v>19</v>
      </c>
      <c r="E392">
        <v>3500</v>
      </c>
      <c r="F392">
        <f t="shared" si="6"/>
        <v>6.3028993336935</v>
      </c>
      <c r="G392">
        <v>555.3</v>
      </c>
      <c r="H392" s="2" t="s">
        <v>18</v>
      </c>
      <c r="I392" t="s">
        <v>144</v>
      </c>
      <c r="J392" t="s">
        <v>188</v>
      </c>
      <c r="K392" s="24" t="s">
        <v>189</v>
      </c>
      <c r="L392" t="s">
        <v>190</v>
      </c>
    </row>
    <row r="393" spans="1:12">
      <c r="A393" s="26">
        <v>46080</v>
      </c>
      <c r="B393" t="s">
        <v>490</v>
      </c>
      <c r="C393" s="16" t="s">
        <v>169</v>
      </c>
      <c r="D393" s="2" t="s">
        <v>19</v>
      </c>
      <c r="E393">
        <v>1000</v>
      </c>
      <c r="F393">
        <f t="shared" si="6"/>
        <v>1.80082838105529</v>
      </c>
      <c r="G393">
        <v>555.3</v>
      </c>
      <c r="H393" s="2" t="s">
        <v>18</v>
      </c>
      <c r="I393" t="s">
        <v>144</v>
      </c>
      <c r="J393" t="s">
        <v>188</v>
      </c>
      <c r="K393" s="24" t="s">
        <v>189</v>
      </c>
      <c r="L393" t="s">
        <v>190</v>
      </c>
    </row>
    <row r="394" spans="1:12">
      <c r="A394" s="26">
        <v>46080</v>
      </c>
      <c r="B394" t="s">
        <v>460</v>
      </c>
      <c r="C394" s="16" t="s">
        <v>169</v>
      </c>
      <c r="D394" s="2" t="s">
        <v>19</v>
      </c>
      <c r="E394">
        <v>3500</v>
      </c>
      <c r="F394">
        <f t="shared" si="6"/>
        <v>6.3028993336935</v>
      </c>
      <c r="G394">
        <v>555.3</v>
      </c>
      <c r="H394" s="2" t="s">
        <v>18</v>
      </c>
      <c r="I394" t="s">
        <v>144</v>
      </c>
      <c r="J394" t="s">
        <v>188</v>
      </c>
      <c r="K394" s="24" t="s">
        <v>189</v>
      </c>
      <c r="L394" t="s">
        <v>190</v>
      </c>
    </row>
    <row r="395" spans="1:12">
      <c r="A395" s="43">
        <v>46080</v>
      </c>
      <c r="B395" s="44" t="s">
        <v>491</v>
      </c>
      <c r="C395" s="16" t="s">
        <v>169</v>
      </c>
      <c r="D395" s="45" t="s">
        <v>79</v>
      </c>
      <c r="E395" s="60">
        <v>3000</v>
      </c>
      <c r="F395">
        <f t="shared" si="6"/>
        <v>5.40248514316586</v>
      </c>
      <c r="G395">
        <v>555.3</v>
      </c>
      <c r="H395" s="2" t="s">
        <v>15</v>
      </c>
      <c r="I395" t="s">
        <v>142</v>
      </c>
      <c r="J395" t="s">
        <v>188</v>
      </c>
      <c r="K395" s="24" t="s">
        <v>189</v>
      </c>
      <c r="L395" t="s">
        <v>190</v>
      </c>
    </row>
    <row r="396" spans="1:12">
      <c r="A396" s="43">
        <v>46080</v>
      </c>
      <c r="B396" s="44" t="s">
        <v>492</v>
      </c>
      <c r="C396" s="16" t="s">
        <v>169</v>
      </c>
      <c r="D396" s="45" t="s">
        <v>79</v>
      </c>
      <c r="E396" s="60">
        <v>3000</v>
      </c>
      <c r="F396">
        <f t="shared" si="6"/>
        <v>5.40248514316586</v>
      </c>
      <c r="G396">
        <v>555.3</v>
      </c>
      <c r="H396" s="36" t="s">
        <v>15</v>
      </c>
      <c r="I396" t="s">
        <v>142</v>
      </c>
      <c r="J396" t="s">
        <v>188</v>
      </c>
      <c r="K396" s="24" t="s">
        <v>189</v>
      </c>
      <c r="L396" t="s">
        <v>190</v>
      </c>
    </row>
    <row r="397" spans="1:12">
      <c r="A397" s="43">
        <v>46080</v>
      </c>
      <c r="B397" s="44" t="s">
        <v>493</v>
      </c>
      <c r="C397" s="44" t="s">
        <v>175</v>
      </c>
      <c r="D397" s="45" t="s">
        <v>79</v>
      </c>
      <c r="E397" s="60">
        <v>10000</v>
      </c>
      <c r="F397">
        <f t="shared" si="6"/>
        <v>18.0082838105529</v>
      </c>
      <c r="G397">
        <v>555.3</v>
      </c>
      <c r="H397" s="2" t="s">
        <v>15</v>
      </c>
      <c r="I397" t="s">
        <v>142</v>
      </c>
      <c r="J397" t="s">
        <v>188</v>
      </c>
      <c r="K397" s="24" t="s">
        <v>189</v>
      </c>
      <c r="L397" t="s">
        <v>190</v>
      </c>
    </row>
    <row r="398" spans="1:12">
      <c r="A398" s="43">
        <v>46080</v>
      </c>
      <c r="B398" s="44" t="s">
        <v>485</v>
      </c>
      <c r="C398" s="16" t="s">
        <v>174</v>
      </c>
      <c r="D398" s="45" t="s">
        <v>79</v>
      </c>
      <c r="E398" s="60">
        <v>5000</v>
      </c>
      <c r="F398">
        <f t="shared" si="6"/>
        <v>9.00414190527643</v>
      </c>
      <c r="G398">
        <v>555.3</v>
      </c>
      <c r="H398" s="36" t="s">
        <v>15</v>
      </c>
      <c r="I398" t="s">
        <v>142</v>
      </c>
      <c r="J398" t="s">
        <v>188</v>
      </c>
      <c r="K398" s="24" t="s">
        <v>189</v>
      </c>
      <c r="L398" t="s">
        <v>190</v>
      </c>
    </row>
    <row r="399" spans="1:12">
      <c r="A399" s="43">
        <v>46080</v>
      </c>
      <c r="B399" s="44" t="s">
        <v>494</v>
      </c>
      <c r="C399" s="16" t="s">
        <v>169</v>
      </c>
      <c r="D399" s="45" t="s">
        <v>79</v>
      </c>
      <c r="E399" s="60">
        <v>2000</v>
      </c>
      <c r="F399">
        <f t="shared" si="6"/>
        <v>3.60165676211057</v>
      </c>
      <c r="G399">
        <v>555.3</v>
      </c>
      <c r="H399" s="2" t="s">
        <v>15</v>
      </c>
      <c r="I399" t="s">
        <v>142</v>
      </c>
      <c r="J399" t="s">
        <v>188</v>
      </c>
      <c r="K399" s="24" t="s">
        <v>189</v>
      </c>
      <c r="L399" t="s">
        <v>190</v>
      </c>
    </row>
    <row r="400" spans="1:12">
      <c r="A400" s="43">
        <v>46080</v>
      </c>
      <c r="B400" s="44" t="s">
        <v>495</v>
      </c>
      <c r="C400" s="16" t="s">
        <v>169</v>
      </c>
      <c r="D400" s="45" t="s">
        <v>79</v>
      </c>
      <c r="E400" s="60">
        <v>2000</v>
      </c>
      <c r="F400">
        <f t="shared" si="6"/>
        <v>3.60165676211057</v>
      </c>
      <c r="G400">
        <v>555.3</v>
      </c>
      <c r="H400" s="36" t="s">
        <v>15</v>
      </c>
      <c r="I400" t="s">
        <v>142</v>
      </c>
      <c r="J400" t="s">
        <v>188</v>
      </c>
      <c r="K400" s="24" t="s">
        <v>189</v>
      </c>
      <c r="L400" t="s">
        <v>190</v>
      </c>
    </row>
    <row r="401" spans="1:12">
      <c r="A401" s="43">
        <v>46080</v>
      </c>
      <c r="B401" s="44" t="s">
        <v>496</v>
      </c>
      <c r="C401" s="16" t="s">
        <v>169</v>
      </c>
      <c r="D401" s="45" t="s">
        <v>79</v>
      </c>
      <c r="E401" s="60">
        <v>6000</v>
      </c>
      <c r="F401">
        <f t="shared" si="6"/>
        <v>10.8049702863317</v>
      </c>
      <c r="G401">
        <v>555.3</v>
      </c>
      <c r="H401" s="2" t="s">
        <v>15</v>
      </c>
      <c r="I401" t="s">
        <v>142</v>
      </c>
      <c r="J401" t="s">
        <v>188</v>
      </c>
      <c r="K401" s="24" t="s">
        <v>189</v>
      </c>
      <c r="L401" t="s">
        <v>190</v>
      </c>
    </row>
    <row r="402" spans="1:12">
      <c r="A402" s="26">
        <v>46080</v>
      </c>
      <c r="B402" t="s">
        <v>497</v>
      </c>
      <c r="C402" s="16" t="s">
        <v>169</v>
      </c>
      <c r="D402" s="2" t="s">
        <v>79</v>
      </c>
      <c r="E402">
        <v>4500</v>
      </c>
      <c r="F402">
        <f t="shared" si="6"/>
        <v>8.10372771474879</v>
      </c>
      <c r="G402">
        <v>555.3</v>
      </c>
      <c r="H402" s="2" t="s">
        <v>20</v>
      </c>
      <c r="I402" t="s">
        <v>145</v>
      </c>
      <c r="J402" t="s">
        <v>188</v>
      </c>
      <c r="K402" s="24" t="s">
        <v>189</v>
      </c>
      <c r="L402" t="s">
        <v>190</v>
      </c>
    </row>
    <row r="403" spans="1:12">
      <c r="A403" s="26">
        <v>46080</v>
      </c>
      <c r="B403" t="s">
        <v>455</v>
      </c>
      <c r="C403" s="16" t="s">
        <v>169</v>
      </c>
      <c r="D403" s="2" t="s">
        <v>79</v>
      </c>
      <c r="E403">
        <v>4500</v>
      </c>
      <c r="F403">
        <f t="shared" si="6"/>
        <v>8.10372771474879</v>
      </c>
      <c r="G403">
        <v>555.3</v>
      </c>
      <c r="H403" s="2" t="s">
        <v>20</v>
      </c>
      <c r="I403" t="s">
        <v>145</v>
      </c>
      <c r="J403" t="s">
        <v>188</v>
      </c>
      <c r="K403" s="24" t="s">
        <v>189</v>
      </c>
      <c r="L403" t="s">
        <v>190</v>
      </c>
    </row>
    <row r="404" spans="1:12">
      <c r="A404" s="26">
        <v>46080</v>
      </c>
      <c r="B404" t="s">
        <v>462</v>
      </c>
      <c r="C404" s="16" t="s">
        <v>169</v>
      </c>
      <c r="D404" s="2" t="s">
        <v>79</v>
      </c>
      <c r="E404">
        <v>4000</v>
      </c>
      <c r="F404">
        <f t="shared" si="6"/>
        <v>7.20331352422114</v>
      </c>
      <c r="G404">
        <v>555.3</v>
      </c>
      <c r="H404" s="2" t="s">
        <v>20</v>
      </c>
      <c r="I404" t="s">
        <v>146</v>
      </c>
      <c r="J404" t="s">
        <v>188</v>
      </c>
      <c r="K404" s="24" t="s">
        <v>189</v>
      </c>
      <c r="L404" t="s">
        <v>190</v>
      </c>
    </row>
    <row r="405" spans="1:12">
      <c r="A405" s="26">
        <v>46080</v>
      </c>
      <c r="B405" t="s">
        <v>463</v>
      </c>
      <c r="C405" s="16" t="s">
        <v>169</v>
      </c>
      <c r="D405" s="2" t="s">
        <v>79</v>
      </c>
      <c r="E405">
        <v>4000</v>
      </c>
      <c r="F405">
        <f t="shared" si="6"/>
        <v>7.20331352422114</v>
      </c>
      <c r="G405">
        <v>555.3</v>
      </c>
      <c r="H405" s="2" t="s">
        <v>20</v>
      </c>
      <c r="I405" t="s">
        <v>146</v>
      </c>
      <c r="J405" t="s">
        <v>188</v>
      </c>
      <c r="K405" s="24" t="s">
        <v>189</v>
      </c>
      <c r="L405" t="s">
        <v>190</v>
      </c>
    </row>
    <row r="406" spans="1:12">
      <c r="A406" s="57">
        <v>46081</v>
      </c>
      <c r="B406" s="16" t="s">
        <v>498</v>
      </c>
      <c r="C406" s="16" t="s">
        <v>165</v>
      </c>
      <c r="D406" s="17" t="s">
        <v>10</v>
      </c>
      <c r="E406" s="15">
        <v>4950</v>
      </c>
      <c r="F406">
        <f t="shared" si="6"/>
        <v>8.91410048622366</v>
      </c>
      <c r="G406">
        <v>555.3</v>
      </c>
      <c r="H406" s="17" t="s">
        <v>27</v>
      </c>
      <c r="I406" s="16"/>
      <c r="J406" t="s">
        <v>188</v>
      </c>
      <c r="K406" s="24" t="s">
        <v>189</v>
      </c>
      <c r="L406" t="s">
        <v>190</v>
      </c>
    </row>
    <row r="407" spans="1:11">
      <c r="A407" s="26"/>
      <c r="E407" s="12"/>
      <c r="K407" s="24"/>
    </row>
    <row r="408" spans="1:11">
      <c r="A408" s="26"/>
      <c r="E408" s="12"/>
      <c r="K408" s="24"/>
    </row>
    <row r="409" spans="1:11">
      <c r="A409" s="26"/>
      <c r="E409" s="12"/>
      <c r="K409" s="24"/>
    </row>
    <row r="410" spans="1:11">
      <c r="A410" s="26"/>
      <c r="E410" s="12"/>
      <c r="K410" s="24"/>
    </row>
    <row r="411" spans="1:11">
      <c r="A411" s="26"/>
      <c r="C411" s="16"/>
      <c r="E411" s="12"/>
      <c r="K411" s="24"/>
    </row>
    <row r="412" spans="1:11">
      <c r="A412" s="26"/>
      <c r="C412" s="16"/>
      <c r="E412" s="12"/>
      <c r="K412" s="24"/>
    </row>
    <row r="413" spans="1:11">
      <c r="A413" s="26"/>
      <c r="E413" s="12"/>
      <c r="K413" s="24"/>
    </row>
    <row r="414" spans="1:11">
      <c r="A414" s="26"/>
      <c r="E414" s="12"/>
      <c r="K414" s="24"/>
    </row>
    <row r="415" spans="1:11">
      <c r="A415" s="26"/>
      <c r="C415" s="16"/>
      <c r="E415" s="12"/>
      <c r="K415" s="24"/>
    </row>
    <row r="416" spans="1:11">
      <c r="A416" s="26"/>
      <c r="E416" s="12"/>
      <c r="K416" s="24"/>
    </row>
    <row r="417" spans="1:11">
      <c r="A417" s="26"/>
      <c r="D417" s="27"/>
      <c r="E417" s="12"/>
      <c r="H417" s="13"/>
      <c r="I417" s="23"/>
      <c r="K417" s="24"/>
    </row>
    <row r="418" spans="1:11">
      <c r="A418" s="26"/>
      <c r="B418" s="19"/>
      <c r="D418" s="27"/>
      <c r="E418" s="12"/>
      <c r="K418" s="24"/>
    </row>
    <row r="419" spans="1:11">
      <c r="A419" s="26"/>
      <c r="B419" s="19"/>
      <c r="D419" s="27"/>
      <c r="E419" s="12"/>
      <c r="K419" s="24"/>
    </row>
    <row r="420" spans="1:11">
      <c r="A420" s="26"/>
      <c r="B420" s="19"/>
      <c r="D420" s="27"/>
      <c r="E420" s="12"/>
      <c r="K420" s="24"/>
    </row>
    <row r="421" spans="1:11">
      <c r="A421" s="26"/>
      <c r="B421" s="19"/>
      <c r="D421" s="27"/>
      <c r="E421" s="12"/>
      <c r="K421" s="24"/>
    </row>
    <row r="422" spans="1:11">
      <c r="A422" s="26"/>
      <c r="B422" s="19"/>
      <c r="D422" s="27"/>
      <c r="E422" s="12"/>
      <c r="J422" s="25"/>
      <c r="K422" s="24"/>
    </row>
    <row r="423" spans="1:11">
      <c r="A423" s="26"/>
      <c r="B423" s="19"/>
      <c r="D423" s="27"/>
      <c r="E423" s="12"/>
      <c r="J423" s="25"/>
      <c r="K423" s="24"/>
    </row>
    <row r="424" spans="1:11">
      <c r="A424" s="26"/>
      <c r="D424" s="27"/>
      <c r="E424" s="12"/>
      <c r="K424" s="24"/>
    </row>
    <row r="425" spans="1:11">
      <c r="A425" s="26"/>
      <c r="D425" s="27"/>
      <c r="E425" s="12"/>
      <c r="J425" s="25"/>
      <c r="K425" s="24"/>
    </row>
    <row r="426" spans="1:11">
      <c r="A426" s="26"/>
      <c r="D426" s="27"/>
      <c r="E426" s="12"/>
      <c r="K426" s="25"/>
    </row>
    <row r="427" spans="1:11">
      <c r="A427" s="316"/>
      <c r="D427" s="27"/>
      <c r="E427" s="12"/>
      <c r="H427" s="13"/>
      <c r="I427" s="23"/>
      <c r="K427" s="25"/>
    </row>
    <row r="428" spans="1:11">
      <c r="A428" s="26"/>
      <c r="B428" s="19"/>
      <c r="D428" s="27"/>
      <c r="E428" s="12"/>
      <c r="K428" s="25"/>
    </row>
    <row r="429" spans="1:11">
      <c r="A429" s="26"/>
      <c r="D429" s="27"/>
      <c r="E429" s="12"/>
      <c r="K429" s="25"/>
    </row>
    <row r="430" spans="1:11">
      <c r="A430" s="26"/>
      <c r="D430" s="27"/>
      <c r="E430" s="12"/>
      <c r="J430" s="25"/>
      <c r="K430" s="25"/>
    </row>
    <row r="431" spans="1:11">
      <c r="A431" s="26"/>
      <c r="D431" s="27"/>
      <c r="E431" s="12"/>
      <c r="J431" s="25"/>
      <c r="K431" s="25"/>
    </row>
    <row r="432" spans="1:11">
      <c r="A432" s="26"/>
      <c r="D432" s="27"/>
      <c r="E432" s="12"/>
      <c r="J432" s="25"/>
      <c r="K432" s="25"/>
    </row>
    <row r="433" spans="1:11">
      <c r="A433" s="48"/>
      <c r="B433" s="16"/>
      <c r="D433" s="27"/>
      <c r="E433" s="241"/>
      <c r="H433" s="17"/>
      <c r="I433" s="16"/>
      <c r="K433" s="25"/>
    </row>
    <row r="434" spans="1:11">
      <c r="A434" s="48"/>
      <c r="B434" s="16"/>
      <c r="D434" s="27"/>
      <c r="E434" s="241"/>
      <c r="H434" s="17"/>
      <c r="I434" s="16"/>
      <c r="K434" s="25"/>
    </row>
    <row r="435" spans="1:11">
      <c r="A435" s="48"/>
      <c r="B435" s="16"/>
      <c r="D435" s="27"/>
      <c r="E435" s="241"/>
      <c r="H435" s="17"/>
      <c r="I435" s="16"/>
      <c r="K435" s="25"/>
    </row>
    <row r="436" spans="1:11">
      <c r="A436" s="26"/>
      <c r="D436" s="17"/>
      <c r="E436" s="12"/>
      <c r="K436" s="25"/>
    </row>
    <row r="437" spans="1:11">
      <c r="A437" s="26"/>
      <c r="D437" s="17"/>
      <c r="E437" s="15"/>
      <c r="J437" s="25"/>
      <c r="K437" s="25"/>
    </row>
    <row r="438" spans="1:11">
      <c r="A438" s="26"/>
      <c r="D438" s="17"/>
      <c r="E438" s="15"/>
      <c r="J438" s="25"/>
      <c r="K438" s="25"/>
    </row>
    <row r="439" spans="1:11">
      <c r="A439" s="26"/>
      <c r="D439" s="13"/>
      <c r="E439" s="15"/>
      <c r="K439" s="25"/>
    </row>
    <row r="440" spans="1:11">
      <c r="A440" s="26"/>
      <c r="D440" s="13"/>
      <c r="E440" s="15"/>
      <c r="K440" s="25"/>
    </row>
    <row r="441" spans="1:11">
      <c r="A441" s="26"/>
      <c r="D441" s="17"/>
      <c r="E441" s="15"/>
      <c r="K441" s="25"/>
    </row>
    <row r="442" spans="1:11">
      <c r="A442" s="26"/>
      <c r="D442" s="13"/>
      <c r="E442" s="62"/>
      <c r="K442" s="25"/>
    </row>
    <row r="443" spans="1:11">
      <c r="A443" s="34"/>
      <c r="D443" s="27"/>
      <c r="E443" s="15"/>
      <c r="K443" s="25"/>
    </row>
    <row r="444" spans="1:11">
      <c r="A444" s="34"/>
      <c r="B444" s="19"/>
      <c r="D444" s="27"/>
      <c r="E444" s="12"/>
      <c r="K444" s="25"/>
    </row>
    <row r="445" spans="1:11">
      <c r="A445" s="34"/>
      <c r="B445" s="19"/>
      <c r="D445" s="27"/>
      <c r="E445" s="15"/>
      <c r="K445" s="25"/>
    </row>
    <row r="446" spans="1:11">
      <c r="A446" s="34"/>
      <c r="B446" s="19"/>
      <c r="D446" s="27"/>
      <c r="E446" s="12"/>
      <c r="K446" s="25"/>
    </row>
    <row r="447" spans="1:11">
      <c r="A447" s="34"/>
      <c r="B447" s="19"/>
      <c r="D447" s="27"/>
      <c r="E447" s="12"/>
      <c r="K447" s="25"/>
    </row>
    <row r="448" spans="1:11">
      <c r="A448" s="34"/>
      <c r="B448" s="19"/>
      <c r="D448" s="27"/>
      <c r="E448" s="12"/>
      <c r="K448" s="25"/>
    </row>
    <row r="449" spans="1:11">
      <c r="A449" s="34"/>
      <c r="B449" s="19"/>
      <c r="D449" s="27"/>
      <c r="E449" s="12"/>
      <c r="K449" s="25"/>
    </row>
    <row r="450" spans="1:11">
      <c r="A450" s="34"/>
      <c r="B450" s="19"/>
      <c r="D450" s="27"/>
      <c r="E450" s="12"/>
      <c r="K450" s="25"/>
    </row>
    <row r="451" spans="1:11">
      <c r="A451" s="34"/>
      <c r="B451" s="19"/>
      <c r="D451" s="27"/>
      <c r="E451" s="12"/>
      <c r="K451" s="25"/>
    </row>
    <row r="452" spans="1:11">
      <c r="A452" s="26"/>
      <c r="D452" s="27"/>
      <c r="E452" s="15"/>
      <c r="K452" s="25"/>
    </row>
    <row r="453" spans="1:11">
      <c r="A453" s="57"/>
      <c r="B453" s="16"/>
      <c r="D453" s="17"/>
      <c r="E453" s="15"/>
      <c r="H453" s="17"/>
      <c r="I453" s="16"/>
      <c r="K453" s="25"/>
    </row>
    <row r="454" spans="1:11">
      <c r="A454" s="57"/>
      <c r="B454" s="317"/>
      <c r="D454" s="17"/>
      <c r="E454" s="15"/>
      <c r="H454" s="17"/>
      <c r="I454" s="16"/>
      <c r="K454" s="25"/>
    </row>
    <row r="455" spans="1:11">
      <c r="A455" s="57"/>
      <c r="B455" s="16"/>
      <c r="C455" s="16"/>
      <c r="D455" s="17"/>
      <c r="E455" s="15"/>
      <c r="H455" s="17"/>
      <c r="I455" s="16"/>
      <c r="K455" s="25"/>
    </row>
    <row r="456" spans="1:11">
      <c r="A456" s="57"/>
      <c r="B456" s="16"/>
      <c r="D456" s="27"/>
      <c r="E456" s="15"/>
      <c r="H456" s="17"/>
      <c r="I456" s="16"/>
      <c r="K456" s="25"/>
    </row>
    <row r="457" spans="1:11">
      <c r="A457" s="57"/>
      <c r="B457" s="16"/>
      <c r="D457" s="27"/>
      <c r="E457" s="15"/>
      <c r="H457" s="17"/>
      <c r="I457" s="16"/>
      <c r="K457" s="25"/>
    </row>
    <row r="458" spans="1:11">
      <c r="A458" s="57"/>
      <c r="B458" s="16"/>
      <c r="D458" s="27"/>
      <c r="E458" s="15"/>
      <c r="H458" s="17"/>
      <c r="I458" s="16"/>
      <c r="K458" s="25"/>
    </row>
    <row r="459" spans="1:11">
      <c r="A459" s="26"/>
      <c r="E459" s="12"/>
      <c r="K459" s="25"/>
    </row>
    <row r="460" spans="1:11">
      <c r="A460" s="26"/>
      <c r="E460" s="12"/>
      <c r="K460" s="25"/>
    </row>
    <row r="461" spans="1:11">
      <c r="A461" s="26"/>
      <c r="D461" s="27"/>
      <c r="E461" s="12"/>
      <c r="K461" s="25"/>
    </row>
    <row r="462" spans="1:11">
      <c r="A462" s="26"/>
      <c r="D462" s="27"/>
      <c r="E462" s="12"/>
      <c r="K462" s="25"/>
    </row>
    <row r="463" spans="1:11">
      <c r="A463" s="26"/>
      <c r="D463" s="27"/>
      <c r="E463" s="12"/>
      <c r="K463" s="25"/>
    </row>
    <row r="464" spans="1:11">
      <c r="A464" s="26"/>
      <c r="D464" s="27"/>
      <c r="E464" s="12"/>
      <c r="K464" s="25"/>
    </row>
    <row r="465" spans="1:11">
      <c r="A465" s="26"/>
      <c r="D465" s="27"/>
      <c r="E465" s="12"/>
      <c r="K465" s="25"/>
    </row>
    <row r="466" spans="1:11">
      <c r="A466" s="26"/>
      <c r="D466" s="27"/>
      <c r="E466" s="12"/>
      <c r="K466" s="25"/>
    </row>
    <row r="467" spans="1:11">
      <c r="A467" s="26"/>
      <c r="D467" s="27"/>
      <c r="E467" s="12"/>
      <c r="K467" s="25"/>
    </row>
    <row r="468" spans="1:11">
      <c r="A468" s="26"/>
      <c r="D468" s="27"/>
      <c r="E468" s="12"/>
      <c r="K468" s="25"/>
    </row>
    <row r="469" spans="1:11">
      <c r="A469" s="26"/>
      <c r="D469" s="27"/>
      <c r="E469" s="12"/>
      <c r="J469" s="25"/>
      <c r="K469" s="25"/>
    </row>
    <row r="470" spans="1:11">
      <c r="A470" s="26"/>
      <c r="D470" s="27"/>
      <c r="E470" s="12"/>
      <c r="J470" s="25"/>
      <c r="K470" s="25"/>
    </row>
    <row r="471" spans="1:11">
      <c r="A471" s="26"/>
      <c r="D471" s="27"/>
      <c r="E471" s="12"/>
      <c r="K471" s="25"/>
    </row>
    <row r="472" spans="1:11">
      <c r="A472" s="26"/>
      <c r="D472" s="13"/>
      <c r="E472" s="62"/>
      <c r="K472" s="25"/>
    </row>
    <row r="473" spans="1:12">
      <c r="A473" s="316"/>
      <c r="B473" s="63"/>
      <c r="C473" s="25"/>
      <c r="D473" s="68"/>
      <c r="E473" s="65"/>
      <c r="F473" s="25"/>
      <c r="G473" s="25"/>
      <c r="H473" s="67"/>
      <c r="I473" s="70"/>
      <c r="J473" s="25"/>
      <c r="K473" s="25"/>
      <c r="L473" s="25"/>
    </row>
    <row r="474" spans="1:12">
      <c r="A474" s="316"/>
      <c r="B474" s="63"/>
      <c r="C474" s="25"/>
      <c r="D474" s="68"/>
      <c r="E474" s="65"/>
      <c r="F474" s="25"/>
      <c r="G474" s="25"/>
      <c r="H474" s="67"/>
      <c r="I474" s="25"/>
      <c r="J474" s="25"/>
      <c r="K474" s="25"/>
      <c r="L474" s="25"/>
    </row>
    <row r="475" spans="1:12">
      <c r="A475" s="316"/>
      <c r="B475" s="63"/>
      <c r="C475" s="25"/>
      <c r="D475" s="68"/>
      <c r="E475" s="69"/>
      <c r="F475" s="25"/>
      <c r="G475" s="25"/>
      <c r="H475" s="67"/>
      <c r="I475" s="70"/>
      <c r="J475" s="25"/>
      <c r="K475" s="25"/>
      <c r="L475" s="25"/>
    </row>
  </sheetData>
  <autoFilter xmlns:etc="http://www.wps.cn/officeDocument/2017/etCustomData" ref="A1:L455" etc:filterBottomFollowUsedRange="0">
    <sortState ref="A1:L455">
      <sortCondition ref="A1:A455"/>
    </sortState>
    <extLst/>
  </autoFilter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5"/>
  <sheetViews>
    <sheetView workbookViewId="0">
      <selection activeCell="F14" sqref="F14"/>
    </sheetView>
  </sheetViews>
  <sheetFormatPr defaultColWidth="11.4272727272727" defaultRowHeight="14.5" outlineLevelCol="2"/>
  <cols>
    <col min="1" max="1" width="19.5727272727273" customWidth="1"/>
    <col min="2" max="2" width="14.8545454545455" customWidth="1"/>
    <col min="3" max="3" width="17.5727272727273" customWidth="1"/>
  </cols>
  <sheetData>
    <row r="3" spans="1:3">
      <c r="A3" t="s">
        <v>164</v>
      </c>
      <c r="B3" t="s">
        <v>499</v>
      </c>
      <c r="C3" t="s">
        <v>500</v>
      </c>
    </row>
    <row r="4" spans="1:2">
      <c r="A4" s="1" t="s">
        <v>22</v>
      </c>
      <c r="B4">
        <v>97000</v>
      </c>
    </row>
    <row r="5" spans="1:2">
      <c r="A5" s="1" t="s">
        <v>9</v>
      </c>
      <c r="B5">
        <v>234105</v>
      </c>
    </row>
    <row r="6" spans="1:3">
      <c r="A6" s="1" t="s">
        <v>86</v>
      </c>
      <c r="C6">
        <v>2950000</v>
      </c>
    </row>
    <row r="7" spans="1:2">
      <c r="A7" s="1" t="s">
        <v>11</v>
      </c>
      <c r="B7">
        <v>452000</v>
      </c>
    </row>
    <row r="8" spans="1:2">
      <c r="A8" s="1" t="s">
        <v>17</v>
      </c>
      <c r="B8">
        <v>240000</v>
      </c>
    </row>
    <row r="9" spans="1:3">
      <c r="A9" s="1" t="s">
        <v>16</v>
      </c>
      <c r="B9">
        <v>351500</v>
      </c>
      <c r="C9">
        <v>2000</v>
      </c>
    </row>
    <row r="10" spans="1:2">
      <c r="A10" s="1" t="s">
        <v>15</v>
      </c>
      <c r="B10">
        <v>375500</v>
      </c>
    </row>
    <row r="11" spans="1:2">
      <c r="A11" s="1" t="s">
        <v>13</v>
      </c>
      <c r="B11">
        <v>133000</v>
      </c>
    </row>
    <row r="12" spans="1:2">
      <c r="A12" s="1" t="s">
        <v>20</v>
      </c>
      <c r="B12">
        <v>340000</v>
      </c>
    </row>
    <row r="13" spans="1:3">
      <c r="A13" s="1" t="s">
        <v>18</v>
      </c>
      <c r="B13">
        <v>282000</v>
      </c>
      <c r="C13">
        <v>14000</v>
      </c>
    </row>
    <row r="14" spans="1:1">
      <c r="A14" s="1" t="s">
        <v>178</v>
      </c>
    </row>
    <row r="15" spans="1:3">
      <c r="A15" s="1" t="s">
        <v>176</v>
      </c>
      <c r="B15">
        <v>2505105</v>
      </c>
      <c r="C15">
        <v>2966000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J72"/>
  <sheetViews>
    <sheetView topLeftCell="A8" workbookViewId="0">
      <selection activeCell="N16" sqref="N16"/>
    </sheetView>
  </sheetViews>
  <sheetFormatPr defaultColWidth="11.4272727272727" defaultRowHeight="14.5"/>
  <cols>
    <col min="1" max="1" width="13.5727272727273" customWidth="1"/>
    <col min="2" max="2" width="13.4272727272727" customWidth="1"/>
    <col min="3" max="3" width="14.4272727272727" customWidth="1"/>
    <col min="4" max="4" width="51" customWidth="1"/>
    <col min="5" max="5" width="19.1363636363636" customWidth="1"/>
    <col min="6" max="6" width="19.5727272727273" customWidth="1"/>
    <col min="7" max="7" width="16.4272727272727" customWidth="1"/>
    <col min="8" max="8" width="16" customWidth="1"/>
    <col min="10" max="10" width="11.4272727272727" style="28"/>
  </cols>
  <sheetData>
    <row r="2" spans="2:5">
      <c r="B2" s="179" t="s">
        <v>501</v>
      </c>
      <c r="C2" s="179"/>
      <c r="D2" s="179"/>
      <c r="E2" s="179"/>
    </row>
    <row r="3" spans="2:5">
      <c r="B3" s="179" t="s">
        <v>502</v>
      </c>
      <c r="C3" s="179"/>
      <c r="D3" s="179"/>
      <c r="E3" s="179"/>
    </row>
    <row r="4" spans="2:5">
      <c r="B4" s="179" t="s">
        <v>503</v>
      </c>
      <c r="C4" s="179"/>
      <c r="D4" s="179"/>
      <c r="E4" s="179"/>
    </row>
    <row r="5" spans="2:5">
      <c r="B5" s="179"/>
      <c r="C5" s="179"/>
      <c r="D5" s="179"/>
      <c r="E5" s="179"/>
    </row>
    <row r="6" spans="2:5">
      <c r="B6" s="179"/>
      <c r="C6" s="179"/>
      <c r="D6" s="179"/>
      <c r="E6" s="179"/>
    </row>
    <row r="7" spans="2:5">
      <c r="B7" s="179"/>
      <c r="C7" s="179"/>
      <c r="D7" s="179" t="s">
        <v>504</v>
      </c>
      <c r="E7" s="179"/>
    </row>
    <row r="8" ht="15.25"/>
    <row r="9" spans="1:8">
      <c r="A9" s="292" t="s">
        <v>63</v>
      </c>
      <c r="B9" s="293" t="s">
        <v>505</v>
      </c>
      <c r="C9" s="293" t="s">
        <v>506</v>
      </c>
      <c r="D9" s="293" t="s">
        <v>507</v>
      </c>
      <c r="E9" s="293" t="s">
        <v>508</v>
      </c>
      <c r="F9" s="293" t="s">
        <v>509</v>
      </c>
      <c r="G9" s="293" t="s">
        <v>510</v>
      </c>
      <c r="H9" s="294" t="s">
        <v>511</v>
      </c>
    </row>
    <row r="10" spans="1:8">
      <c r="A10" s="295">
        <v>46054</v>
      </c>
      <c r="B10" s="196"/>
      <c r="C10" s="196"/>
      <c r="D10" s="296" t="s">
        <v>512</v>
      </c>
      <c r="E10" s="196"/>
      <c r="F10" s="225">
        <v>4173</v>
      </c>
      <c r="G10" s="194">
        <f>+F10</f>
        <v>4173</v>
      </c>
      <c r="H10" s="297"/>
    </row>
    <row r="11" spans="1:10">
      <c r="A11" s="295">
        <v>46065</v>
      </c>
      <c r="B11" s="196"/>
      <c r="C11" s="298"/>
      <c r="D11" s="196" t="s">
        <v>513</v>
      </c>
      <c r="E11" s="225"/>
      <c r="F11" s="196">
        <v>1158622</v>
      </c>
      <c r="G11" s="194">
        <f>+G10+F11-E11</f>
        <v>1162795</v>
      </c>
      <c r="H11" s="297"/>
      <c r="J11" s="28">
        <f>F11+F14</f>
        <v>2824772</v>
      </c>
    </row>
    <row r="12" spans="1:8">
      <c r="A12" s="295">
        <v>46069</v>
      </c>
      <c r="B12" s="196" t="s">
        <v>514</v>
      </c>
      <c r="C12" s="299">
        <v>9547957</v>
      </c>
      <c r="D12" s="196" t="s">
        <v>515</v>
      </c>
      <c r="E12" s="225">
        <v>600000</v>
      </c>
      <c r="F12" s="196"/>
      <c r="G12" s="194">
        <f t="shared" ref="G12:G17" si="0">+G11+F12-E12</f>
        <v>562795</v>
      </c>
      <c r="H12" s="297"/>
    </row>
    <row r="13" spans="1:8">
      <c r="A13" s="295">
        <v>46070</v>
      </c>
      <c r="B13" s="196" t="s">
        <v>383</v>
      </c>
      <c r="C13" s="299">
        <v>9547957</v>
      </c>
      <c r="D13" s="196" t="s">
        <v>516</v>
      </c>
      <c r="E13" s="225">
        <v>500000</v>
      </c>
      <c r="F13" s="196"/>
      <c r="G13" s="194">
        <f t="shared" si="0"/>
        <v>62795</v>
      </c>
      <c r="H13" s="297"/>
    </row>
    <row r="14" spans="1:8">
      <c r="A14" s="295">
        <v>46077</v>
      </c>
      <c r="B14" s="196"/>
      <c r="C14" s="299"/>
      <c r="D14" s="196" t="s">
        <v>517</v>
      </c>
      <c r="E14" s="225"/>
      <c r="F14" s="196">
        <v>1666150</v>
      </c>
      <c r="G14" s="194">
        <f t="shared" si="0"/>
        <v>1728945</v>
      </c>
      <c r="H14" s="297"/>
    </row>
    <row r="15" spans="1:8">
      <c r="A15" s="300">
        <v>46078</v>
      </c>
      <c r="B15" s="301"/>
      <c r="C15" s="302">
        <v>9547958</v>
      </c>
      <c r="D15" s="196" t="s">
        <v>515</v>
      </c>
      <c r="E15" s="193">
        <v>1650000</v>
      </c>
      <c r="F15" s="196"/>
      <c r="G15" s="194">
        <f t="shared" si="0"/>
        <v>78945</v>
      </c>
      <c r="H15" s="297"/>
    </row>
    <row r="16" spans="1:8">
      <c r="A16" s="303"/>
      <c r="B16" s="301"/>
      <c r="C16" s="304"/>
      <c r="D16" s="305" t="s">
        <v>518</v>
      </c>
      <c r="E16" s="193">
        <f>4950</f>
        <v>4950</v>
      </c>
      <c r="F16" s="196"/>
      <c r="G16" s="194">
        <f t="shared" si="0"/>
        <v>73995</v>
      </c>
      <c r="H16" s="297"/>
    </row>
    <row r="17" spans="1:8">
      <c r="A17" s="303"/>
      <c r="B17" s="301"/>
      <c r="C17" s="304"/>
      <c r="D17" s="196"/>
      <c r="E17" s="196"/>
      <c r="F17" s="196"/>
      <c r="G17" s="194">
        <f t="shared" si="0"/>
        <v>73995</v>
      </c>
      <c r="H17" s="297"/>
    </row>
    <row r="18" spans="1:8">
      <c r="A18" s="303"/>
      <c r="B18" s="301"/>
      <c r="C18" s="304" t="s">
        <v>519</v>
      </c>
      <c r="D18" s="196"/>
      <c r="E18" s="306">
        <f>SUM(E11:E16)</f>
        <v>2754950</v>
      </c>
      <c r="F18" s="196"/>
      <c r="G18" s="194"/>
      <c r="H18" s="297"/>
    </row>
    <row r="19" spans="1:8">
      <c r="A19" s="303"/>
      <c r="B19" s="301"/>
      <c r="C19" s="304" t="s">
        <v>520</v>
      </c>
      <c r="D19" s="196"/>
      <c r="E19" s="196"/>
      <c r="F19" s="306">
        <f>SUM(F10:F17)</f>
        <v>2828945</v>
      </c>
      <c r="G19" s="196"/>
      <c r="H19" s="297"/>
    </row>
    <row r="20" spans="1:8">
      <c r="A20" s="303"/>
      <c r="B20" s="307"/>
      <c r="C20" s="304" t="s">
        <v>521</v>
      </c>
      <c r="D20" s="196"/>
      <c r="E20" s="225">
        <f>+F19-E18</f>
        <v>73995</v>
      </c>
      <c r="F20" s="196"/>
      <c r="G20" s="196"/>
      <c r="H20" s="297"/>
    </row>
    <row r="22" spans="4:4">
      <c r="D22" t="s">
        <v>522</v>
      </c>
    </row>
    <row r="23" spans="4:4">
      <c r="D23" t="s">
        <v>523</v>
      </c>
    </row>
    <row r="24" spans="4:4">
      <c r="D24" t="s">
        <v>524</v>
      </c>
    </row>
    <row r="26" spans="4:4">
      <c r="D26" s="1"/>
    </row>
    <row r="30" spans="4:4">
      <c r="D30" s="1"/>
    </row>
    <row r="51" spans="1:8">
      <c r="A51" s="308"/>
      <c r="B51" s="308"/>
      <c r="C51" s="308"/>
      <c r="D51" s="308"/>
      <c r="E51" s="308"/>
      <c r="F51" s="308"/>
      <c r="G51" s="308"/>
      <c r="H51" s="308"/>
    </row>
    <row r="68" spans="1:8">
      <c r="A68" s="309"/>
      <c r="B68" s="307"/>
      <c r="C68" s="307"/>
      <c r="D68" s="307"/>
      <c r="E68" s="307"/>
      <c r="F68" s="307"/>
      <c r="G68" s="307"/>
      <c r="H68" s="310"/>
    </row>
    <row r="69" spans="1:8">
      <c r="A69" s="311"/>
      <c r="B69" s="196"/>
      <c r="C69" s="196"/>
      <c r="D69" s="196"/>
      <c r="E69" s="196"/>
      <c r="F69" s="196"/>
      <c r="G69" s="196"/>
      <c r="H69" s="297"/>
    </row>
    <row r="70" spans="1:8">
      <c r="A70" s="311"/>
      <c r="B70" s="196"/>
      <c r="C70" s="196"/>
      <c r="D70" s="196"/>
      <c r="E70" s="196"/>
      <c r="F70" s="196"/>
      <c r="G70" s="196"/>
      <c r="H70" s="297"/>
    </row>
    <row r="71" spans="1:8">
      <c r="A71" s="311"/>
      <c r="B71" s="196"/>
      <c r="C71" s="196"/>
      <c r="D71" s="196"/>
      <c r="E71" s="196"/>
      <c r="F71" s="196"/>
      <c r="G71" s="196"/>
      <c r="H71" s="297"/>
    </row>
    <row r="72" ht="15.25" spans="1:8">
      <c r="A72" s="312"/>
      <c r="B72" s="313"/>
      <c r="C72" s="313"/>
      <c r="D72" s="313"/>
      <c r="E72" s="313"/>
      <c r="F72" s="313"/>
      <c r="G72" s="313"/>
      <c r="H72" s="314"/>
    </row>
  </sheetData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10" sqref="G10"/>
    </sheetView>
  </sheetViews>
  <sheetFormatPr defaultColWidth="11.4272727272727" defaultRowHeight="14.5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Balance</vt:lpstr>
      <vt:lpstr>advance</vt:lpstr>
      <vt:lpstr>Cash Fevrier </vt:lpstr>
      <vt:lpstr>Data Analyst</vt:lpstr>
      <vt:lpstr>Individual cost</vt:lpstr>
      <vt:lpstr>Data </vt:lpstr>
      <vt:lpstr>Individual Received</vt:lpstr>
      <vt:lpstr>Bank Journal</vt:lpstr>
      <vt:lpstr>Bank Statment</vt:lpstr>
      <vt:lpstr>Bank reconciliation</vt:lpstr>
      <vt:lpstr>Bank reconciliation Scann</vt:lpstr>
      <vt:lpstr>Cash desk closing</vt:lpstr>
      <vt:lpstr>Cash desk closin scann</vt:lpstr>
      <vt:lpstr>Annick</vt:lpstr>
      <vt:lpstr>Jean Jacques</vt:lpstr>
      <vt:lpstr>E04</vt:lpstr>
      <vt:lpstr>Roxane</vt:lpstr>
      <vt:lpstr>Agnes</vt:lpstr>
      <vt:lpstr>Maxime</vt:lpstr>
      <vt:lpstr>E15</vt:lpstr>
      <vt:lpstr>E77</vt:lpstr>
      <vt:lpstr>E87</vt:lpstr>
      <vt:lpstr>Global Data</vt:lpstr>
      <vt:lpstr>Global Donor</vt:lpstr>
      <vt:lpstr>Feuille25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2015-06-05T18:19:00Z</dcterms:created>
  <cp:lastPrinted>2026-03-09T13:54:00Z</cp:lastPrinted>
  <dcterms:modified xsi:type="dcterms:W3CDTF">2026-03-25T13:12:24Z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1182A64B00684DD1AE34B8CF2055CB76_12</vt:lpwstr>
  </property>
  <property fmtid="{D5CDD505-2E9C-101B-9397-08002B2CF9AE}" pid="3" name="KSOProductBuildVer">
    <vt:lpwstr>1036-12.2.0.23196</vt:lpwstr>
  </property>
</Properties>
</file>