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6800" firstSheet="8" activeTab="11"/>
  </bookViews>
  <sheets>
    <sheet name="Balance" sheetId="3" r:id="rId1"/>
    <sheet name="advance" sheetId="4" r:id="rId2"/>
    <sheet name="Data" sheetId="5" r:id="rId3"/>
    <sheet name="Individual Cost" sheetId="87" r:id="rId4"/>
    <sheet name="Data Analys" sheetId="86" r:id="rId5"/>
    <sheet name="Cash Janvier" sheetId="80" r:id="rId6"/>
    <sheet name="Individual received" sheetId="88" r:id="rId7"/>
    <sheet name="Bank Journal" sheetId="35" r:id="rId8"/>
    <sheet name="Bank Statment" sheetId="60" r:id="rId9"/>
    <sheet name="Bank reconciliation" sheetId="38" r:id="rId10"/>
    <sheet name="Bank reconciliation Scann" sheetId="36" r:id="rId11"/>
    <sheet name="Cash desk closing" sheetId="9" r:id="rId12"/>
    <sheet name="Cash desk closin scann" sheetId="10" r:id="rId13"/>
    <sheet name="Annick" sheetId="81" r:id="rId14"/>
    <sheet name="Jean Jacques" sheetId="71" r:id="rId15"/>
    <sheet name="E04" sheetId="82" r:id="rId16"/>
    <sheet name="Roxane" sheetId="65" r:id="rId17"/>
    <sheet name="Agnes" sheetId="68" r:id="rId18"/>
    <sheet name="Marie" sheetId="70" r:id="rId19"/>
    <sheet name="Maxime" sheetId="66" r:id="rId20"/>
    <sheet name="E15" sheetId="83" r:id="rId21"/>
    <sheet name="E77" sheetId="84" r:id="rId22"/>
    <sheet name="E87" sheetId="85" r:id="rId23"/>
    <sheet name="Global Data" sheetId="90" r:id="rId24"/>
    <sheet name="Global Donor" sheetId="92" r:id="rId25"/>
  </sheets>
  <definedNames>
    <definedName name="_xlnm._FilterDatabase" localSheetId="2" hidden="1">Data!$A$1:$L$477</definedName>
    <definedName name="_xlnm._FilterDatabase" localSheetId="5" hidden="1">'Cash Janvier'!$A$1:$J$29</definedName>
    <definedName name="_xlnm._FilterDatabase" localSheetId="13" hidden="1">Annick!$A$1:$J$13</definedName>
    <definedName name="_xlnm._FilterDatabase" localSheetId="14" hidden="1">'Jean Jacques'!$A$1:$J$44</definedName>
    <definedName name="_xlnm._FilterDatabase" localSheetId="15" hidden="1">'E04'!$A$1:$J$42</definedName>
    <definedName name="_xlnm._FilterDatabase" localSheetId="16" hidden="1">Roxane!$A$1:$J$30</definedName>
    <definedName name="_xlnm._FilterDatabase" localSheetId="17" hidden="1">Agnes!$A$1:$J$84</definedName>
    <definedName name="_xlnm._FilterDatabase" localSheetId="18" hidden="1">Marie!$A$1:$J$14</definedName>
    <definedName name="_xlnm._FilterDatabase" localSheetId="19" hidden="1">Maxime!$A$1:$J$66</definedName>
    <definedName name="_xlnm._FilterDatabase" localSheetId="20" hidden="1">'E15'!$A$1:$J$7</definedName>
    <definedName name="_xlnm._FilterDatabase" localSheetId="21" hidden="1">'E77'!$A$1:$J$7</definedName>
    <definedName name="_xlnm._FilterDatabase" localSheetId="22" hidden="1">'E87'!$A$1:$J$7</definedName>
    <definedName name="_xlnm._FilterDatabase" localSheetId="23" hidden="1">'Global Data'!$A$1:$L$68</definedName>
  </definedNames>
  <calcPr calcId="191029"/>
  <pivotCaches>
    <pivotCache cacheId="0" r:id="rId26"/>
    <pivotCache cacheId="1" r:id="rId27"/>
    <pivotCache cacheId="2" r:id="rId28"/>
    <pivotCache cacheId="3" r:id="rId2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Auteur</author>
  </authors>
  <commentList>
    <comment ref="D6" authorId="0">
      <text>
        <r>
          <rPr>
            <sz val="11"/>
            <color rgb="FF000000"/>
            <rFont val="Calibri"/>
            <scheme val="minor"/>
            <charset val="0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Adjust that according to your country</t>
        </r>
      </text>
    </comment>
    <comment ref="G25" authorId="0">
      <text>
        <r>
          <rPr>
            <sz val="11"/>
            <color rgb="FF000000"/>
            <rFont val="Calibri"/>
            <scheme val="minor"/>
            <charset val="0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cash journal</t>
        </r>
      </text>
    </comment>
  </commentList>
</comments>
</file>

<file path=xl/sharedStrings.xml><?xml version="1.0" encoding="utf-8"?>
<sst xmlns="http://schemas.openxmlformats.org/spreadsheetml/2006/main" count="2148" uniqueCount="275">
  <si>
    <t>Name</t>
  </si>
  <si>
    <t>Department</t>
  </si>
  <si>
    <t>1st of the month Balance and advance</t>
  </si>
  <si>
    <t>Received</t>
  </si>
  <si>
    <t>Spent</t>
  </si>
  <si>
    <t>versement (returned to the cashbox)</t>
  </si>
  <si>
    <t>31st of the month  Balance and advance</t>
  </si>
  <si>
    <t>Accounting Balance</t>
  </si>
  <si>
    <t>Cross-checking</t>
  </si>
  <si>
    <t>Annick</t>
  </si>
  <si>
    <t>Office</t>
  </si>
  <si>
    <t>E04</t>
  </si>
  <si>
    <t>Investigation</t>
  </si>
  <si>
    <t>Jean Jacques</t>
  </si>
  <si>
    <t>Management</t>
  </si>
  <si>
    <t>Calculation of the overpayment:</t>
  </si>
  <si>
    <t>E87</t>
  </si>
  <si>
    <t>differences</t>
  </si>
  <si>
    <t>E77</t>
  </si>
  <si>
    <t>Investigations</t>
  </si>
  <si>
    <t>check</t>
  </si>
  <si>
    <t>E15</t>
  </si>
  <si>
    <t>summary of the wrong amount submitted by WCF</t>
  </si>
  <si>
    <t>Roxane</t>
  </si>
  <si>
    <t>Legal</t>
  </si>
  <si>
    <t>correct sum to be paid to WCF</t>
  </si>
  <si>
    <t>Maxime</t>
  </si>
  <si>
    <t>Media</t>
  </si>
  <si>
    <t>Agnes</t>
  </si>
  <si>
    <t>Marie</t>
  </si>
  <si>
    <t>TOTAL STAFF</t>
  </si>
  <si>
    <t>Transfer In</t>
  </si>
  <si>
    <t>Transfer  out</t>
  </si>
  <si>
    <t>SGBCI</t>
  </si>
  <si>
    <t>TOTAL Banks</t>
  </si>
  <si>
    <t>control of internal transfers</t>
  </si>
  <si>
    <t xml:space="preserve">Total expenses </t>
  </si>
  <si>
    <t>Cash Box</t>
  </si>
  <si>
    <t>MOVEMENTS</t>
  </si>
  <si>
    <t>FINANCIAL POSITION AT 1st of the month</t>
  </si>
  <si>
    <t>GRANTS RECEIVED</t>
  </si>
  <si>
    <t>EXPENSES</t>
  </si>
  <si>
    <t>FINANCIAL POSITION AT 31/01/2026</t>
  </si>
  <si>
    <t>ACCOUNTING BALANCE</t>
  </si>
  <si>
    <t>CROSS-CHECKING</t>
  </si>
  <si>
    <t>OVERALL BALANCE</t>
  </si>
  <si>
    <t>NOM</t>
  </si>
  <si>
    <t>ECHEANCIER</t>
  </si>
  <si>
    <t>RESTE</t>
  </si>
  <si>
    <t>Total Emprunter</t>
  </si>
  <si>
    <t>balance at the beginning of the year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</si>
  <si>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</si>
  <si>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</si>
  <si>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</si>
  <si>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</si>
  <si>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</si>
  <si>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</si>
  <si>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</si>
  <si>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</si>
  <si>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</si>
  <si>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</si>
  <si>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</si>
  <si>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</si>
  <si>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received</t>
  </si>
  <si>
    <t>paid</t>
  </si>
  <si>
    <t>balance</t>
  </si>
  <si>
    <t>Ghislain</t>
  </si>
  <si>
    <t>Moussa</t>
  </si>
  <si>
    <t>E07</t>
  </si>
  <si>
    <t>Date</t>
  </si>
  <si>
    <t>Details</t>
  </si>
  <si>
    <t>Types of expenses</t>
  </si>
  <si>
    <t>Departement</t>
  </si>
  <si>
    <t>Spent in national currency</t>
  </si>
  <si>
    <t>Spent in $</t>
  </si>
  <si>
    <t>Exchange Rate $</t>
  </si>
  <si>
    <t>Receipt</t>
  </si>
  <si>
    <t>Projet</t>
  </si>
  <si>
    <t>Donor</t>
  </si>
  <si>
    <t>Country</t>
  </si>
  <si>
    <t>Achat de carte de credit Orange Facture N° OCI-ABMALL.007.004847</t>
  </si>
  <si>
    <t>Telephone</t>
  </si>
  <si>
    <t>EAGLE CI</t>
  </si>
  <si>
    <t>PCF</t>
  </si>
  <si>
    <t>Cote d'Ivoire</t>
  </si>
  <si>
    <t>Achat de carte de credit Orange Facture n° OCI-ABMALL.014.002031</t>
  </si>
  <si>
    <t xml:space="preserve">Pro Wildlife </t>
  </si>
  <si>
    <t>AWI</t>
  </si>
  <si>
    <t>Gonzaque-bureau</t>
  </si>
  <si>
    <t>Local Transport</t>
  </si>
  <si>
    <t>01/001</t>
  </si>
  <si>
    <t>bureau-gonzaque</t>
  </si>
  <si>
    <t>Bingerville -WCF</t>
  </si>
  <si>
    <t>01/002</t>
  </si>
  <si>
    <t>WCF-Bingerville</t>
  </si>
  <si>
    <t>Bureau-WCF</t>
  </si>
  <si>
    <t>01/003</t>
  </si>
  <si>
    <t>WCF-bureau</t>
  </si>
  <si>
    <t>Reglement Loyer mois de Janvier 2026 ,Cheque n°9547954</t>
  </si>
  <si>
    <t>Rent &amp; Utilities</t>
  </si>
  <si>
    <t>B01/001</t>
  </si>
  <si>
    <t>Achat de carte de credit Orange Facture n° OCI-ABMALL.010.004891</t>
  </si>
  <si>
    <t>01/006</t>
  </si>
  <si>
    <t>01/004</t>
  </si>
  <si>
    <t>WCF-banque</t>
  </si>
  <si>
    <t>banque-bureau</t>
  </si>
  <si>
    <t xml:space="preserve">Gant plastique </t>
  </si>
  <si>
    <t>Office Materials</t>
  </si>
  <si>
    <t>01/005</t>
  </si>
  <si>
    <t>Café au lait</t>
  </si>
  <si>
    <t>Sucre roux</t>
  </si>
  <si>
    <t>Café</t>
  </si>
  <si>
    <t xml:space="preserve">Huile </t>
  </si>
  <si>
    <t>Tea victoria citron</t>
  </si>
  <si>
    <t>Tea victoria Orange</t>
  </si>
  <si>
    <t>chocolat en poudre</t>
  </si>
  <si>
    <t>Eau de javel</t>
  </si>
  <si>
    <t>lotus</t>
  </si>
  <si>
    <t>Sac poubelle</t>
  </si>
  <si>
    <t>Papier hygenique</t>
  </si>
  <si>
    <t>Poudre a vessaille</t>
  </si>
  <si>
    <t>Mouchoir</t>
  </si>
  <si>
    <t>lessive en poudre</t>
  </si>
  <si>
    <t>Liquide vais karma</t>
  </si>
  <si>
    <t>desodorisant</t>
  </si>
  <si>
    <t>insecticide</t>
  </si>
  <si>
    <t>Savon liquide</t>
  </si>
  <si>
    <t>Liquide sol</t>
  </si>
  <si>
    <t>nettoyage vitre liquide</t>
  </si>
  <si>
    <t>Bureau-Agence Orange</t>
  </si>
  <si>
    <t>01/007</t>
  </si>
  <si>
    <t>Agence Orange-bureau</t>
  </si>
  <si>
    <t>Achat de carte de credit Orange Facture n° OCI-ABMALL.006.003865</t>
  </si>
  <si>
    <t>01/008</t>
  </si>
  <si>
    <t>01/009</t>
  </si>
  <si>
    <t>01/010</t>
  </si>
  <si>
    <t>Agios du 31/12/2025 au 31/01/2026</t>
  </si>
  <si>
    <t>Bank Fees</t>
  </si>
  <si>
    <t>Étiquettes de lignes</t>
  </si>
  <si>
    <t>Somme de Spent in national currency</t>
  </si>
  <si>
    <t>Somme de Spent in $</t>
  </si>
  <si>
    <t>Total général</t>
  </si>
  <si>
    <t>Étiquettes de colonnes</t>
  </si>
  <si>
    <t>Transport</t>
  </si>
  <si>
    <t>Detail</t>
  </si>
  <si>
    <t>Ballance</t>
  </si>
  <si>
    <t>Comment</t>
  </si>
  <si>
    <t>Solde au 01/01/2026</t>
  </si>
  <si>
    <t>Transfert à Maxime</t>
  </si>
  <si>
    <t>Côte d'Ivoire</t>
  </si>
  <si>
    <t>EAGLE -CI</t>
  </si>
  <si>
    <t>Transfert à Annick</t>
  </si>
  <si>
    <t>Transfert à Agnes</t>
  </si>
  <si>
    <t>Approv caisse cheque n°9547954</t>
  </si>
  <si>
    <t>CAISSE</t>
  </si>
  <si>
    <t>Transfert a Jean Jacques</t>
  </si>
  <si>
    <t>Transfert à Roxane</t>
  </si>
  <si>
    <t>Transfert à E04</t>
  </si>
  <si>
    <t>Transfert à E15</t>
  </si>
  <si>
    <t>Transfert à E77</t>
  </si>
  <si>
    <t>Transfert à E87</t>
  </si>
  <si>
    <t>Somme de Spent</t>
  </si>
  <si>
    <t>Somme de Received</t>
  </si>
  <si>
    <t>(vide)</t>
  </si>
  <si>
    <t>Banque : SGBCI</t>
  </si>
  <si>
    <t>Compte : 11172517817- 34</t>
  </si>
  <si>
    <t>Intitulé du compte : Projet Eagle</t>
  </si>
  <si>
    <t>Journal 01/2026</t>
  </si>
  <si>
    <t>N° Pieces</t>
  </si>
  <si>
    <t>N°Cheque</t>
  </si>
  <si>
    <t>Libellé</t>
  </si>
  <si>
    <t>Débit</t>
  </si>
  <si>
    <t>Credit</t>
  </si>
  <si>
    <t>Solde Progressif</t>
  </si>
  <si>
    <t>Donateur</t>
  </si>
  <si>
    <t>TRANSF 00 111 RPT26000949,1200</t>
  </si>
  <si>
    <t>Reglement loyer mois de Janvier  2026</t>
  </si>
  <si>
    <t>B01/002</t>
  </si>
  <si>
    <t>Approv caisse</t>
  </si>
  <si>
    <t>Frais bancaires mois de Janvier 2026</t>
  </si>
  <si>
    <t>Total Sorties</t>
  </si>
  <si>
    <t>Total Entree</t>
  </si>
  <si>
    <t>Solde</t>
  </si>
  <si>
    <t>AWI 2025</t>
  </si>
  <si>
    <t>671120/1200</t>
  </si>
  <si>
    <t>Taux : 559</t>
  </si>
  <si>
    <t>EAGLE NETWORK</t>
  </si>
  <si>
    <t>PROJECT:  EAGLE CI</t>
  </si>
  <si>
    <t>MONTH</t>
  </si>
  <si>
    <t>JANUARY</t>
  </si>
  <si>
    <t xml:space="preserve">Bank reconciliation statments </t>
  </si>
  <si>
    <t>currency</t>
  </si>
  <si>
    <t>ACCOUNTING</t>
  </si>
  <si>
    <t xml:space="preserve">n° </t>
  </si>
  <si>
    <t>Description</t>
  </si>
  <si>
    <t>CREDIT</t>
  </si>
  <si>
    <t>DEBIT</t>
  </si>
  <si>
    <t>Bank balance</t>
  </si>
  <si>
    <t xml:space="preserve">Transf EAGLE INC </t>
  </si>
  <si>
    <t>Reglement loyer mois de Janvier 2026</t>
  </si>
  <si>
    <t>Account Balance</t>
  </si>
  <si>
    <t>PROJECT COORDINATOR</t>
  </si>
  <si>
    <t xml:space="preserve"> Reconciliation Statement </t>
  </si>
  <si>
    <t>BANK</t>
  </si>
  <si>
    <t>Bank name:</t>
  </si>
  <si>
    <t>Account name:</t>
  </si>
  <si>
    <t>ANNICK</t>
  </si>
  <si>
    <t>No</t>
  </si>
  <si>
    <t>Amount</t>
  </si>
  <si>
    <t>Balance as per the accounting</t>
  </si>
  <si>
    <t>Unpresented cheques</t>
  </si>
  <si>
    <t>Direct Debits (Bank Charges)</t>
  </si>
  <si>
    <t>Agios du 31/12/2025 AU 31/01.2026</t>
  </si>
  <si>
    <t>Balance as per the bank journal</t>
  </si>
  <si>
    <t>Balance as per the bank statement</t>
  </si>
  <si>
    <t>Difference</t>
  </si>
  <si>
    <t>Reason for the Difference.</t>
  </si>
  <si>
    <t>Signature accountant</t>
  </si>
  <si>
    <t>signature coordinator</t>
  </si>
  <si>
    <t>Project:</t>
  </si>
  <si>
    <t>Month:</t>
  </si>
  <si>
    <t>Year:</t>
  </si>
  <si>
    <t>Paper Notes</t>
  </si>
  <si>
    <t>value</t>
  </si>
  <si>
    <t>number</t>
  </si>
  <si>
    <t>x</t>
  </si>
  <si>
    <t>Coins</t>
  </si>
  <si>
    <t>cash balance</t>
  </si>
  <si>
    <t>account balance</t>
  </si>
  <si>
    <t>difference</t>
  </si>
  <si>
    <t xml:space="preserve">Reason for Difference: </t>
  </si>
  <si>
    <t>Signature Accountant:</t>
  </si>
  <si>
    <t>Type de depenses</t>
  </si>
  <si>
    <t xml:space="preserve">Department </t>
  </si>
  <si>
    <t xml:space="preserve">Spent </t>
  </si>
  <si>
    <t>Received from the cashbox</t>
  </si>
  <si>
    <t>Balance</t>
  </si>
  <si>
    <t>comments</t>
  </si>
  <si>
    <t>Solde au 31/01/2026</t>
  </si>
  <si>
    <t>Reçu de la caisse</t>
  </si>
  <si>
    <t>Versement</t>
  </si>
  <si>
    <t>Type dépenses (Bonus, flight, Food allowance, Internet, Jail visit, Office, Salaries, Telephone, Transport, Trust Building)</t>
  </si>
  <si>
    <t>balance at the beginning of the month</t>
  </si>
  <si>
    <t>12/004</t>
  </si>
  <si>
    <t>Solde au 31/12/2025</t>
  </si>
  <si>
    <t>Type of expenses</t>
  </si>
  <si>
    <t>Date1</t>
  </si>
  <si>
    <t>Type de depense</t>
  </si>
  <si>
    <t>SOLDE AU 31/01/2026</t>
  </si>
  <si>
    <t>Solde au 31/12/2026</t>
  </si>
  <si>
    <t>Donors 2026</t>
  </si>
  <si>
    <t>Opening Balance local currency</t>
  </si>
  <si>
    <t>Opening Balance USD</t>
  </si>
  <si>
    <t>Donated local currency</t>
  </si>
  <si>
    <t>Donated USD</t>
  </si>
  <si>
    <t>Used in local currency</t>
  </si>
  <si>
    <t>Used in USD</t>
  </si>
  <si>
    <t>Balance in local currency</t>
  </si>
  <si>
    <t>Balance  in USD</t>
  </si>
  <si>
    <t>exchange rate</t>
  </si>
  <si>
    <t>Wildcat 2026</t>
  </si>
  <si>
    <t>Janvier</t>
  </si>
  <si>
    <t>Fevrier</t>
  </si>
  <si>
    <t>Mars</t>
  </si>
  <si>
    <t>Avril</t>
  </si>
  <si>
    <t>Mai</t>
  </si>
  <si>
    <t>Octobre</t>
  </si>
  <si>
    <t>Novembre</t>
  </si>
  <si>
    <t>Decembre</t>
  </si>
  <si>
    <t>Marchig trust</t>
  </si>
  <si>
    <t>Pro Wildlife</t>
  </si>
  <si>
    <t>AWI 2025_II</t>
  </si>
  <si>
    <t>Old closed grants - correction</t>
  </si>
  <si>
    <t>Total</t>
  </si>
  <si>
    <t>Balance in financial report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</si>
</sst>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  <numFmt numFmtId="178" formatCode="_-* #,##0.00\ _€_-;\-* #,##0.00\ _€_-;_-* &quot;-&quot;??\ _€_-;_-@_-"/>
    <numFmt numFmtId="179" formatCode="#,##0.00_ ;[Red]\-#,##0.00\ "/>
    <numFmt numFmtId="180" formatCode="[$-409]mmmmm;@"/>
    <numFmt numFmtId="181" formatCode="#,##0_ ;[Red]\-#,##0\ "/>
  </numFmts>
  <fonts count="79">
    <font>
      <sz val="11"/>
      <color theme="1"/>
      <name val="Calibri"/>
      <charset val="134"/>
      <scheme val="minor"/>
    </font>
    <font>
      <b/>
      <sz val="10"/>
      <name val="Times New Roman"/>
      <charset val="238"/>
    </font>
    <font>
      <b/>
      <sz val="10"/>
      <name val="Times New Roman"/>
      <charset val="134"/>
    </font>
    <font>
      <sz val="10"/>
      <name val="Times New Roman"/>
      <charset val="238"/>
    </font>
    <font>
      <sz val="10"/>
      <name val="Times New Roman"/>
      <charset val="134"/>
    </font>
    <font>
      <sz val="10"/>
      <color theme="1"/>
      <name val="Times New Roman"/>
      <charset val="238"/>
    </font>
    <font>
      <sz val="1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238"/>
    </font>
    <font>
      <sz val="10"/>
      <color theme="1"/>
      <name val="Calibri "/>
      <charset val="134"/>
    </font>
    <font>
      <sz val="11"/>
      <color theme="1"/>
      <name val="Calibri "/>
      <charset val="134"/>
    </font>
    <font>
      <sz val="10"/>
      <name val="Calibri 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2"/>
      <color theme="1"/>
      <name val="Calibri"/>
      <charset val="134"/>
      <scheme val="minor"/>
    </font>
    <font>
      <b/>
      <sz val="12"/>
      <name val="Calibri"/>
      <charset val="134"/>
    </font>
    <font>
      <sz val="12"/>
      <name val="Calibri"/>
      <charset val="134"/>
      <scheme val="minor"/>
    </font>
    <font>
      <sz val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b/>
      <sz val="10"/>
      <name val="Calibri "/>
      <charset val="134"/>
    </font>
    <font>
      <b/>
      <sz val="11"/>
      <color theme="1"/>
      <name val="Calibri"/>
      <charset val="238"/>
      <scheme val="minor"/>
    </font>
    <font>
      <b/>
      <sz val="11"/>
      <name val="Calibri"/>
      <charset val="134"/>
      <scheme val="minor"/>
    </font>
    <font>
      <i/>
      <sz val="11"/>
      <color indexed="10"/>
      <name val="Calibri"/>
      <charset val="134"/>
      <scheme val="minor"/>
    </font>
    <font>
      <b/>
      <i/>
      <sz val="11"/>
      <name val="Calibri"/>
      <charset val="134"/>
      <scheme val="minor"/>
    </font>
    <font>
      <i/>
      <sz val="11"/>
      <name val="Calibri"/>
      <charset val="134"/>
      <scheme val="minor"/>
    </font>
    <font>
      <b/>
      <sz val="11"/>
      <color theme="3" tint="-0.499984740745262"/>
      <name val="Calibri"/>
      <charset val="134"/>
      <scheme val="minor"/>
    </font>
    <font>
      <sz val="11"/>
      <color theme="3" tint="-0.499984740745262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2"/>
      <color theme="1"/>
      <name val="Aptos Narrow"/>
      <charset val="134"/>
    </font>
    <font>
      <sz val="12"/>
      <name val="Calibri"/>
      <charset val="238"/>
      <scheme val="minor"/>
    </font>
    <font>
      <sz val="12"/>
      <color theme="1"/>
      <name val="Calibri"/>
      <charset val="238"/>
      <scheme val="minor"/>
    </font>
    <font>
      <sz val="11"/>
      <name val="Calibri"/>
      <charset val="238"/>
      <scheme val="minor"/>
    </font>
    <font>
      <sz val="11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sz val="8"/>
      <name val="Calibri"/>
      <charset val="134"/>
    </font>
    <font>
      <b/>
      <sz val="10"/>
      <name val="Calibri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238"/>
    </font>
    <font>
      <sz val="10"/>
      <name val="Calibri"/>
      <charset val="134"/>
    </font>
    <font>
      <sz val="10"/>
      <color indexed="8"/>
      <name val="Calibri"/>
      <charset val="134"/>
    </font>
    <font>
      <sz val="10"/>
      <name val="Calibri"/>
      <charset val="238"/>
    </font>
    <font>
      <b/>
      <sz val="10"/>
      <color indexed="8"/>
      <name val="Calibri"/>
      <charset val="238"/>
    </font>
    <font>
      <b/>
      <sz val="10"/>
      <color theme="1"/>
      <name val="Calibri"/>
      <charset val="238"/>
    </font>
    <font>
      <b/>
      <sz val="10"/>
      <color theme="1"/>
      <name val="Calibri"/>
      <charset val="238"/>
      <scheme val="minor"/>
    </font>
    <font>
      <sz val="10"/>
      <color theme="1"/>
      <name val="Calibri"/>
      <charset val="134"/>
    </font>
    <font>
      <b/>
      <sz val="10"/>
      <color indexed="8"/>
      <name val="Calibri"/>
      <charset val="134"/>
    </font>
    <font>
      <b/>
      <sz val="10"/>
      <color theme="1"/>
      <name val="Calibri"/>
      <charset val="134"/>
    </font>
    <font>
      <sz val="8"/>
      <color theme="1"/>
      <name val="Calibri"/>
      <charset val="238"/>
    </font>
    <font>
      <sz val="8"/>
      <color indexed="8"/>
      <name val="Calibri"/>
      <charset val="238"/>
    </font>
    <font>
      <b/>
      <sz val="12"/>
      <color indexed="8"/>
      <name val="Calibri"/>
      <charset val="238"/>
    </font>
    <font>
      <b/>
      <sz val="12"/>
      <color theme="1"/>
      <name val="Calibri"/>
      <charset val="238"/>
      <scheme val="minor"/>
    </font>
    <font>
      <sz val="10"/>
      <color theme="1"/>
      <name val="Calibri"/>
      <charset val="134"/>
      <scheme val="minor"/>
    </font>
    <font>
      <b/>
      <sz val="10"/>
      <name val="Calibri"/>
      <charset val="238"/>
    </font>
    <font>
      <b/>
      <sz val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rgb="FF000000"/>
      <name val="Calibri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20" borderId="58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59" applyNumberFormat="0" applyFill="0" applyAlignment="0" applyProtection="0">
      <alignment vertical="center"/>
    </xf>
    <xf numFmtId="0" fontId="64" fillId="0" borderId="59" applyNumberFormat="0" applyFill="0" applyAlignment="0" applyProtection="0">
      <alignment vertical="center"/>
    </xf>
    <xf numFmtId="0" fontId="65" fillId="0" borderId="60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21" borderId="61" applyNumberFormat="0" applyAlignment="0" applyProtection="0">
      <alignment vertical="center"/>
    </xf>
    <xf numFmtId="0" fontId="67" fillId="22" borderId="62" applyNumberFormat="0" applyAlignment="0" applyProtection="0">
      <alignment vertical="center"/>
    </xf>
    <xf numFmtId="0" fontId="68" fillId="22" borderId="61" applyNumberFormat="0" applyAlignment="0" applyProtection="0">
      <alignment vertical="center"/>
    </xf>
    <xf numFmtId="0" fontId="69" fillId="23" borderId="63" applyNumberFormat="0" applyAlignment="0" applyProtection="0">
      <alignment vertical="center"/>
    </xf>
    <xf numFmtId="0" fontId="70" fillId="0" borderId="64" applyNumberFormat="0" applyFill="0" applyAlignment="0" applyProtection="0">
      <alignment vertical="center"/>
    </xf>
    <xf numFmtId="0" fontId="71" fillId="0" borderId="65" applyNumberFormat="0" applyFill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75" fillId="34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5" fillId="41" borderId="0" applyNumberFormat="0" applyBorder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15" fillId="0" borderId="0"/>
    <xf numFmtId="178" fontId="0" fillId="0" borderId="0" applyFont="0" applyFill="0" applyBorder="0" applyAlignment="0" applyProtection="0"/>
    <xf numFmtId="0" fontId="77" fillId="0" borderId="0"/>
  </cellStyleXfs>
  <cellXfs count="453">
    <xf numFmtId="0" fontId="0" fillId="0" borderId="0" xfId="0"/>
    <xf numFmtId="3" fontId="0" fillId="0" borderId="0" xfId="0" applyNumberFormat="1"/>
    <xf numFmtId="179" fontId="0" fillId="0" borderId="0" xfId="0" applyNumberFormat="1"/>
    <xf numFmtId="180" fontId="1" fillId="2" borderId="1" xfId="0" applyNumberFormat="1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181" fontId="1" fillId="3" borderId="1" xfId="0" applyNumberFormat="1" applyFont="1" applyFill="1" applyBorder="1" applyAlignment="1">
      <alignment vertical="top" wrapText="1"/>
    </xf>
    <xf numFmtId="179" fontId="1" fillId="3" borderId="1" xfId="0" applyNumberFormat="1" applyFont="1" applyFill="1" applyBorder="1" applyAlignment="1">
      <alignment vertical="top" wrapText="1"/>
    </xf>
    <xf numFmtId="181" fontId="1" fillId="3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top" wrapText="1"/>
    </xf>
    <xf numFmtId="181" fontId="4" fillId="0" borderId="1" xfId="0" applyNumberFormat="1" applyFont="1" applyBorder="1" applyAlignment="1">
      <alignment vertical="top" wrapText="1"/>
    </xf>
    <xf numFmtId="179" fontId="4" fillId="0" borderId="1" xfId="0" applyNumberFormat="1" applyFont="1" applyBorder="1" applyAlignment="1">
      <alignment vertical="top" wrapText="1"/>
    </xf>
    <xf numFmtId="181" fontId="4" fillId="0" borderId="1" xfId="1" applyNumberFormat="1" applyFont="1" applyBorder="1" applyAlignment="1">
      <alignment vertical="top" wrapText="1"/>
    </xf>
    <xf numFmtId="181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17" fontId="3" fillId="0" borderId="1" xfId="0" applyNumberFormat="1" applyFont="1" applyBorder="1" applyAlignment="1">
      <alignment vertical="top" wrapText="1"/>
    </xf>
    <xf numFmtId="0" fontId="5" fillId="0" borderId="1" xfId="0" applyFont="1" applyBorder="1"/>
    <xf numFmtId="49" fontId="1" fillId="3" borderId="1" xfId="0" applyNumberFormat="1" applyFont="1" applyFill="1" applyBorder="1" applyAlignment="1">
      <alignment vertical="top" wrapText="1"/>
    </xf>
    <xf numFmtId="179" fontId="1" fillId="3" borderId="1" xfId="0" applyNumberFormat="1" applyFont="1" applyFill="1" applyBorder="1" applyAlignment="1">
      <alignment vertical="center" wrapText="1"/>
    </xf>
    <xf numFmtId="181" fontId="1" fillId="3" borderId="1" xfId="1" applyNumberFormat="1" applyFont="1" applyFill="1" applyBorder="1" applyAlignment="1">
      <alignment vertical="top" wrapText="1"/>
    </xf>
    <xf numFmtId="179" fontId="1" fillId="3" borderId="1" xfId="1" applyNumberFormat="1" applyFont="1" applyFill="1" applyBorder="1" applyAlignment="1">
      <alignment vertical="top" wrapText="1"/>
    </xf>
    <xf numFmtId="181" fontId="3" fillId="0" borderId="1" xfId="0" applyNumberFormat="1" applyFont="1" applyBorder="1" applyAlignment="1">
      <alignment vertical="top" wrapText="1"/>
    </xf>
    <xf numFmtId="179" fontId="3" fillId="0" borderId="1" xfId="0" applyNumberFormat="1" applyFont="1" applyBorder="1" applyAlignment="1">
      <alignment vertical="center" wrapText="1"/>
    </xf>
    <xf numFmtId="179" fontId="3" fillId="0" borderId="1" xfId="0" applyNumberFormat="1" applyFont="1" applyBorder="1" applyAlignment="1">
      <alignment vertical="top" wrapText="1"/>
    </xf>
    <xf numFmtId="181" fontId="3" fillId="0" borderId="1" xfId="1" applyNumberFormat="1" applyFont="1" applyFill="1" applyBorder="1" applyAlignment="1">
      <alignment vertical="top" wrapText="1"/>
    </xf>
    <xf numFmtId="181" fontId="3" fillId="0" borderId="1" xfId="1" applyNumberFormat="1" applyFont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181" fontId="2" fillId="3" borderId="2" xfId="0" applyNumberFormat="1" applyFont="1" applyFill="1" applyBorder="1" applyAlignment="1">
      <alignment vertical="top" wrapText="1"/>
    </xf>
    <xf numFmtId="179" fontId="2" fillId="3" borderId="2" xfId="0" applyNumberFormat="1" applyFont="1" applyFill="1" applyBorder="1" applyAlignment="1">
      <alignment vertical="top" wrapText="1"/>
    </xf>
    <xf numFmtId="181" fontId="2" fillId="3" borderId="1" xfId="0" applyNumberFormat="1" applyFont="1" applyFill="1" applyBorder="1" applyAlignment="1">
      <alignment vertical="center" wrapText="1"/>
    </xf>
    <xf numFmtId="181" fontId="3" fillId="0" borderId="2" xfId="0" applyNumberFormat="1" applyFont="1" applyBorder="1" applyAlignment="1">
      <alignment vertical="top" wrapText="1"/>
    </xf>
    <xf numFmtId="179" fontId="3" fillId="0" borderId="2" xfId="0" applyNumberFormat="1" applyFont="1" applyBorder="1" applyAlignment="1">
      <alignment vertical="top" wrapText="1"/>
    </xf>
    <xf numFmtId="181" fontId="1" fillId="3" borderId="2" xfId="0" applyNumberFormat="1" applyFont="1" applyFill="1" applyBorder="1" applyAlignment="1">
      <alignment vertical="top" wrapText="1"/>
    </xf>
    <xf numFmtId="179" fontId="1" fillId="3" borderId="2" xfId="0" applyNumberFormat="1" applyFont="1" applyFill="1" applyBorder="1" applyAlignment="1">
      <alignment vertical="top" wrapText="1"/>
    </xf>
    <xf numFmtId="181" fontId="4" fillId="0" borderId="2" xfId="0" applyNumberFormat="1" applyFont="1" applyBorder="1" applyAlignment="1">
      <alignment vertical="top" wrapText="1"/>
    </xf>
    <xf numFmtId="179" fontId="4" fillId="0" borderId="2" xfId="0" applyNumberFormat="1" applyFont="1" applyBorder="1" applyAlignment="1">
      <alignment vertical="top" wrapText="1"/>
    </xf>
    <xf numFmtId="181" fontId="4" fillId="0" borderId="2" xfId="1" applyNumberFormat="1" applyFont="1" applyBorder="1" applyAlignment="1">
      <alignment vertical="top" wrapText="1"/>
    </xf>
    <xf numFmtId="17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81" fontId="0" fillId="0" borderId="0" xfId="0" applyNumberFormat="1"/>
    <xf numFmtId="179" fontId="2" fillId="3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top" wrapText="1"/>
    </xf>
    <xf numFmtId="181" fontId="4" fillId="4" borderId="1" xfId="0" applyNumberFormat="1" applyFont="1" applyFill="1" applyBorder="1" applyAlignment="1">
      <alignment vertical="top" wrapText="1"/>
    </xf>
    <xf numFmtId="179" fontId="4" fillId="4" borderId="1" xfId="0" applyNumberFormat="1" applyFont="1" applyFill="1" applyBorder="1" applyAlignment="1">
      <alignment vertical="top" wrapText="1"/>
    </xf>
    <xf numFmtId="181" fontId="4" fillId="4" borderId="1" xfId="1" applyNumberFormat="1" applyFont="1" applyFill="1" applyBorder="1" applyAlignment="1">
      <alignment vertical="top" wrapText="1"/>
    </xf>
    <xf numFmtId="181" fontId="4" fillId="4" borderId="1" xfId="0" applyNumberFormat="1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top" wrapText="1"/>
    </xf>
    <xf numFmtId="181" fontId="0" fillId="3" borderId="5" xfId="0" applyNumberFormat="1" applyFill="1" applyBorder="1"/>
    <xf numFmtId="179" fontId="4" fillId="4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58" fontId="0" fillId="0" borderId="0" xfId="0" applyNumberFormat="1" applyAlignment="1">
      <alignment horizontal="left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6" borderId="0" xfId="51" applyFont="1" applyFill="1"/>
    <xf numFmtId="0" fontId="6" fillId="0" borderId="0" xfId="0" applyFont="1"/>
    <xf numFmtId="4" fontId="0" fillId="0" borderId="0" xfId="0" applyNumberFormat="1"/>
    <xf numFmtId="0" fontId="6" fillId="0" borderId="0" xfId="51" applyFont="1" applyAlignment="1">
      <alignment horizontal="center"/>
    </xf>
    <xf numFmtId="58" fontId="7" fillId="0" borderId="0" xfId="0" applyNumberFormat="1" applyFont="1" applyAlignment="1">
      <alignment horizontal="left"/>
    </xf>
    <xf numFmtId="3" fontId="6" fillId="0" borderId="0" xfId="0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58" fontId="6" fillId="0" borderId="0" xfId="51" applyNumberFormat="1" applyFont="1" applyAlignment="1">
      <alignment horizontal="left"/>
    </xf>
    <xf numFmtId="0" fontId="6" fillId="0" borderId="0" xfId="51" applyFont="1"/>
    <xf numFmtId="58" fontId="8" fillId="0" borderId="0" xfId="0" applyNumberFormat="1" applyFont="1" applyAlignment="1">
      <alignment horizontal="left"/>
    </xf>
    <xf numFmtId="58" fontId="6" fillId="0" borderId="0" xfId="0" applyNumberFormat="1" applyFont="1" applyAlignment="1">
      <alignment horizontal="left"/>
    </xf>
    <xf numFmtId="0" fontId="6" fillId="6" borderId="0" xfId="0" applyFont="1" applyFill="1" applyAlignment="1">
      <alignment horizontal="left"/>
    </xf>
    <xf numFmtId="0" fontId="0" fillId="5" borderId="2" xfId="0" applyFill="1" applyBorder="1"/>
    <xf numFmtId="16" fontId="6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vertical="top" wrapText="1"/>
    </xf>
    <xf numFmtId="0" fontId="0" fillId="6" borderId="0" xfId="0" applyFill="1"/>
    <xf numFmtId="58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58" fontId="0" fillId="0" borderId="0" xfId="0" applyNumberFormat="1" applyAlignment="1">
      <alignment horizontal="left" vertical="center"/>
    </xf>
    <xf numFmtId="58" fontId="0" fillId="6" borderId="0" xfId="0" applyNumberFormat="1" applyFill="1" applyAlignment="1">
      <alignment horizontal="left"/>
    </xf>
    <xf numFmtId="0" fontId="6" fillId="0" borderId="0" xfId="0" applyFont="1" applyAlignment="1">
      <alignment horizontal="right"/>
    </xf>
    <xf numFmtId="0" fontId="6" fillId="6" borderId="0" xfId="0" applyFont="1" applyFill="1" applyAlignment="1">
      <alignment horizontal="left" vertical="center"/>
    </xf>
    <xf numFmtId="0" fontId="0" fillId="6" borderId="0" xfId="0" applyFill="1" applyAlignment="1">
      <alignment vertical="center"/>
    </xf>
    <xf numFmtId="181" fontId="6" fillId="6" borderId="0" xfId="0" applyNumberFormat="1" applyFont="1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vertical="center"/>
    </xf>
    <xf numFmtId="3" fontId="6" fillId="6" borderId="0" xfId="0" applyNumberFormat="1" applyFont="1" applyFill="1"/>
    <xf numFmtId="0" fontId="6" fillId="6" borderId="0" xfId="0" applyFont="1" applyFill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58" fontId="10" fillId="0" borderId="0" xfId="0" applyNumberFormat="1" applyFont="1" applyAlignment="1">
      <alignment horizontal="left"/>
    </xf>
    <xf numFmtId="0" fontId="11" fillId="0" borderId="0" xfId="0" applyFont="1"/>
    <xf numFmtId="0" fontId="12" fillId="6" borderId="0" xfId="51" applyFont="1" applyFill="1"/>
    <xf numFmtId="3" fontId="10" fillId="0" borderId="0" xfId="0" applyNumberFormat="1" applyFont="1"/>
    <xf numFmtId="3" fontId="12" fillId="0" borderId="0" xfId="0" applyNumberFormat="1" applyFont="1"/>
    <xf numFmtId="58" fontId="13" fillId="0" borderId="0" xfId="0" applyNumberFormat="1" applyFont="1" applyAlignment="1">
      <alignment horizontal="left"/>
    </xf>
    <xf numFmtId="0" fontId="12" fillId="0" borderId="0" xfId="0" applyFont="1"/>
    <xf numFmtId="0" fontId="12" fillId="6" borderId="0" xfId="0" applyFont="1" applyFill="1" applyAlignment="1">
      <alignment horizontal="left"/>
    </xf>
    <xf numFmtId="0" fontId="0" fillId="7" borderId="1" xfId="0" applyFill="1" applyBorder="1" applyAlignment="1">
      <alignment horizontal="center"/>
    </xf>
    <xf numFmtId="3" fontId="0" fillId="0" borderId="0" xfId="0" applyNumberFormat="1" applyAlignment="1">
      <alignment horizontal="center"/>
    </xf>
    <xf numFmtId="58" fontId="14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58" fontId="15" fillId="0" borderId="0" xfId="0" applyNumberFormat="1" applyFont="1"/>
    <xf numFmtId="3" fontId="15" fillId="0" borderId="0" xfId="0" applyNumberFormat="1" applyFont="1"/>
    <xf numFmtId="58" fontId="15" fillId="0" borderId="0" xfId="0" applyNumberFormat="1" applyFont="1" applyAlignment="1">
      <alignment horizontal="center"/>
    </xf>
    <xf numFmtId="58" fontId="13" fillId="0" borderId="0" xfId="0" applyNumberFormat="1" applyFont="1" applyAlignment="1">
      <alignment horizontal="center"/>
    </xf>
    <xf numFmtId="58" fontId="10" fillId="0" borderId="0" xfId="0" applyNumberFormat="1" applyFont="1" applyAlignment="1">
      <alignment horizontal="center"/>
    </xf>
    <xf numFmtId="3" fontId="16" fillId="0" borderId="0" xfId="0" applyNumberFormat="1" applyFont="1"/>
    <xf numFmtId="58" fontId="0" fillId="0" borderId="0" xfId="0" applyNumberFormat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3" fontId="9" fillId="6" borderId="0" xfId="0" applyNumberFormat="1" applyFont="1" applyFill="1" applyAlignment="1">
      <alignment horizontal="center" vertical="center" wrapText="1"/>
    </xf>
    <xf numFmtId="3" fontId="13" fillId="6" borderId="0" xfId="0" applyNumberFormat="1" applyFont="1" applyFill="1" applyAlignment="1">
      <alignment horizontal="center" vertical="center" wrapText="1"/>
    </xf>
    <xf numFmtId="0" fontId="0" fillId="7" borderId="0" xfId="0" applyFill="1" applyAlignment="1">
      <alignment horizontal="center"/>
    </xf>
    <xf numFmtId="58" fontId="9" fillId="7" borderId="1" xfId="0" applyNumberFormat="1" applyFont="1" applyFill="1" applyBorder="1" applyAlignment="1">
      <alignment horizontal="left" vertical="center" wrapText="1"/>
    </xf>
    <xf numFmtId="0" fontId="17" fillId="0" borderId="0" xfId="0" applyFont="1"/>
    <xf numFmtId="58" fontId="18" fillId="7" borderId="1" xfId="0" applyNumberFormat="1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center" wrapText="1"/>
    </xf>
    <xf numFmtId="3" fontId="18" fillId="7" borderId="1" xfId="0" applyNumberFormat="1" applyFont="1" applyFill="1" applyBorder="1" applyAlignment="1">
      <alignment horizontal="center" vertical="center" wrapText="1"/>
    </xf>
    <xf numFmtId="58" fontId="19" fillId="0" borderId="0" xfId="51" applyNumberFormat="1" applyFont="1" applyAlignment="1">
      <alignment horizontal="left"/>
    </xf>
    <xf numFmtId="0" fontId="19" fillId="0" borderId="0" xfId="51" applyFont="1"/>
    <xf numFmtId="0" fontId="19" fillId="6" borderId="0" xfId="51" applyFont="1" applyFill="1"/>
    <xf numFmtId="3" fontId="17" fillId="0" borderId="0" xfId="0" applyNumberFormat="1" applyFont="1"/>
    <xf numFmtId="58" fontId="17" fillId="0" borderId="0" xfId="0" applyNumberFormat="1" applyFont="1" applyAlignment="1">
      <alignment horizontal="left"/>
    </xf>
    <xf numFmtId="0" fontId="17" fillId="7" borderId="1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3" fontId="19" fillId="0" borderId="0" xfId="0" applyNumberFormat="1" applyFont="1"/>
    <xf numFmtId="0" fontId="19" fillId="0" borderId="0" xfId="0" applyFont="1"/>
    <xf numFmtId="0" fontId="20" fillId="0" borderId="0" xfId="51" applyFont="1"/>
    <xf numFmtId="0" fontId="20" fillId="6" borderId="0" xfId="51" applyFont="1" applyFill="1"/>
    <xf numFmtId="58" fontId="9" fillId="7" borderId="1" xfId="0" applyNumberFormat="1" applyFont="1" applyFill="1" applyBorder="1" applyAlignment="1">
      <alignment horizontal="center" vertical="center" wrapText="1"/>
    </xf>
    <xf numFmtId="58" fontId="0" fillId="0" borderId="0" xfId="0" applyNumberFormat="1" applyAlignment="1">
      <alignment horizontal="center"/>
    </xf>
    <xf numFmtId="3" fontId="0" fillId="9" borderId="0" xfId="0" applyNumberFormat="1" applyFill="1"/>
    <xf numFmtId="0" fontId="21" fillId="7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3" fontId="22" fillId="0" borderId="0" xfId="0" applyNumberFormat="1" applyFont="1"/>
    <xf numFmtId="58" fontId="22" fillId="0" borderId="0" xfId="0" applyNumberFormat="1" applyFont="1" applyAlignment="1">
      <alignment horizontal="center"/>
    </xf>
    <xf numFmtId="58" fontId="13" fillId="0" borderId="0" xfId="0" applyNumberFormat="1" applyFont="1" applyAlignment="1">
      <alignment vertical="center"/>
    </xf>
    <xf numFmtId="58" fontId="13" fillId="0" borderId="0" xfId="0" applyNumberFormat="1" applyFont="1" applyAlignment="1">
      <alignment horizontal="center" vertical="center"/>
    </xf>
    <xf numFmtId="0" fontId="22" fillId="8" borderId="1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21" fillId="0" borderId="0" xfId="0" applyFont="1"/>
    <xf numFmtId="58" fontId="0" fillId="0" borderId="0" xfId="0" applyNumberFormat="1"/>
    <xf numFmtId="58" fontId="17" fillId="0" borderId="0" xfId="0" applyNumberFormat="1" applyFont="1"/>
    <xf numFmtId="0" fontId="0" fillId="7" borderId="1" xfId="0" applyFill="1" applyBorder="1" applyAlignment="1">
      <alignment horizontal="center" vertical="center"/>
    </xf>
    <xf numFmtId="58" fontId="23" fillId="7" borderId="1" xfId="0" applyNumberFormat="1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center" vertical="center" wrapText="1"/>
    </xf>
    <xf numFmtId="3" fontId="23" fillId="7" borderId="1" xfId="0" applyNumberFormat="1" applyFont="1" applyFill="1" applyBorder="1" applyAlignment="1">
      <alignment horizontal="center" vertical="center" wrapText="1"/>
    </xf>
    <xf numFmtId="58" fontId="12" fillId="0" borderId="0" xfId="51" applyNumberFormat="1" applyFont="1" applyAlignment="1">
      <alignment horizontal="left"/>
    </xf>
    <xf numFmtId="0" fontId="12" fillId="0" borderId="0" xfId="51" applyFont="1"/>
    <xf numFmtId="58" fontId="10" fillId="6" borderId="0" xfId="0" applyNumberFormat="1" applyFont="1" applyFill="1" applyAlignment="1">
      <alignment horizontal="left"/>
    </xf>
    <xf numFmtId="58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0" fillId="7" borderId="1" xfId="0" applyFont="1" applyFill="1" applyBorder="1" applyAlignment="1">
      <alignment horizontal="center"/>
    </xf>
    <xf numFmtId="16" fontId="12" fillId="6" borderId="0" xfId="0" applyNumberFormat="1" applyFont="1" applyFill="1" applyAlignment="1">
      <alignment horizontal="left"/>
    </xf>
    <xf numFmtId="0" fontId="21" fillId="0" borderId="1" xfId="0" applyFont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24" fillId="0" borderId="1" xfId="0" applyFont="1" applyBorder="1"/>
    <xf numFmtId="4" fontId="21" fillId="0" borderId="1" xfId="0" applyNumberFormat="1" applyFont="1" applyBorder="1"/>
    <xf numFmtId="0" fontId="0" fillId="10" borderId="1" xfId="0" applyFill="1" applyBorder="1"/>
    <xf numFmtId="3" fontId="21" fillId="0" borderId="0" xfId="0" applyNumberFormat="1" applyFont="1"/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17" fontId="25" fillId="0" borderId="0" xfId="0" applyNumberFormat="1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vertical="center"/>
    </xf>
    <xf numFmtId="0" fontId="25" fillId="11" borderId="7" xfId="0" applyFont="1" applyFill="1" applyBorder="1" applyAlignment="1">
      <alignment horizontal="center" vertical="center"/>
    </xf>
    <xf numFmtId="0" fontId="25" fillId="11" borderId="8" xfId="0" applyFont="1" applyFill="1" applyBorder="1" applyAlignment="1">
      <alignment horizontal="center" vertical="center"/>
    </xf>
    <xf numFmtId="0" fontId="25" fillId="11" borderId="9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left" vertical="center"/>
    </xf>
    <xf numFmtId="0" fontId="21" fillId="11" borderId="11" xfId="0" applyFont="1" applyFill="1" applyBorder="1" applyAlignment="1">
      <alignment vertical="center"/>
    </xf>
    <xf numFmtId="0" fontId="21" fillId="11" borderId="12" xfId="0" applyFont="1" applyFill="1" applyBorder="1" applyAlignment="1">
      <alignment vertical="center"/>
    </xf>
    <xf numFmtId="0" fontId="21" fillId="11" borderId="13" xfId="0" applyFont="1" applyFill="1" applyBorder="1" applyAlignment="1">
      <alignment vertical="center"/>
    </xf>
    <xf numFmtId="0" fontId="25" fillId="11" borderId="14" xfId="0" applyFont="1" applyFill="1" applyBorder="1" applyAlignment="1">
      <alignment horizontal="left" vertical="center"/>
    </xf>
    <xf numFmtId="0" fontId="25" fillId="11" borderId="15" xfId="0" applyFont="1" applyFill="1" applyBorder="1" applyAlignment="1">
      <alignment horizontal="center" vertical="center"/>
    </xf>
    <xf numFmtId="0" fontId="25" fillId="11" borderId="16" xfId="0" applyFont="1" applyFill="1" applyBorder="1" applyAlignment="1">
      <alignment horizontal="center" vertical="center"/>
    </xf>
    <xf numFmtId="0" fontId="25" fillId="11" borderId="17" xfId="0" applyFont="1" applyFill="1" applyBorder="1" applyAlignment="1">
      <alignment horizontal="center" vertical="center"/>
    </xf>
    <xf numFmtId="0" fontId="25" fillId="11" borderId="18" xfId="0" applyFont="1" applyFill="1" applyBorder="1" applyAlignment="1">
      <alignment horizontal="center" vertical="center"/>
    </xf>
    <xf numFmtId="58" fontId="0" fillId="0" borderId="19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3" fontId="21" fillId="0" borderId="1" xfId="0" applyNumberFormat="1" applyFont="1" applyBorder="1"/>
    <xf numFmtId="3" fontId="0" fillId="0" borderId="21" xfId="0" applyNumberFormat="1" applyBorder="1" applyAlignment="1">
      <alignment vertical="center"/>
    </xf>
    <xf numFmtId="58" fontId="0" fillId="0" borderId="19" xfId="0" applyNumberFormat="1" applyBorder="1" applyAlignment="1">
      <alignment horizontal="left"/>
    </xf>
    <xf numFmtId="1" fontId="6" fillId="0" borderId="1" xfId="0" applyNumberFormat="1" applyFont="1" applyBorder="1"/>
    <xf numFmtId="179" fontId="0" fillId="0" borderId="21" xfId="0" applyNumberFormat="1" applyBorder="1"/>
    <xf numFmtId="0" fontId="6" fillId="0" borderId="1" xfId="0" applyFont="1" applyBorder="1"/>
    <xf numFmtId="3" fontId="0" fillId="0" borderId="22" xfId="0" applyNumberFormat="1" applyBorder="1" applyAlignment="1">
      <alignment vertical="center"/>
    </xf>
    <xf numFmtId="58" fontId="25" fillId="12" borderId="10" xfId="0" applyNumberFormat="1" applyFont="1" applyFill="1" applyBorder="1" applyAlignment="1">
      <alignment horizontal="left" vertical="center"/>
    </xf>
    <xf numFmtId="0" fontId="6" fillId="12" borderId="11" xfId="0" applyFont="1" applyFill="1" applyBorder="1" applyAlignment="1">
      <alignment vertical="center"/>
    </xf>
    <xf numFmtId="0" fontId="25" fillId="12" borderId="11" xfId="0" applyFont="1" applyFill="1" applyBorder="1" applyAlignment="1">
      <alignment vertical="center"/>
    </xf>
    <xf numFmtId="3" fontId="25" fillId="12" borderId="11" xfId="0" applyNumberFormat="1" applyFont="1" applyFill="1" applyBorder="1" applyAlignment="1">
      <alignment vertical="center"/>
    </xf>
    <xf numFmtId="0" fontId="6" fillId="12" borderId="23" xfId="0" applyFont="1" applyFill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vertical="center"/>
    </xf>
    <xf numFmtId="3" fontId="6" fillId="0" borderId="24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17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30" fillId="0" borderId="27" xfId="0" applyFont="1" applyBorder="1" applyAlignment="1">
      <alignment vertical="center"/>
    </xf>
    <xf numFmtId="179" fontId="30" fillId="0" borderId="28" xfId="0" applyNumberFormat="1" applyFont="1" applyBorder="1" applyAlignment="1">
      <alignment horizontal="left" vertical="center"/>
    </xf>
    <xf numFmtId="179" fontId="30" fillId="0" borderId="29" xfId="0" applyNumberFormat="1" applyFont="1" applyBorder="1" applyAlignment="1">
      <alignment horizontal="left" vertical="center"/>
    </xf>
    <xf numFmtId="0" fontId="6" fillId="0" borderId="27" xfId="0" applyFont="1" applyBorder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30" xfId="0" applyNumberFormat="1" applyFont="1" applyBorder="1" applyAlignment="1">
      <alignment horizontal="left" vertical="center"/>
    </xf>
    <xf numFmtId="0" fontId="30" fillId="0" borderId="31" xfId="0" applyFont="1" applyBorder="1" applyAlignment="1">
      <alignment vertical="center"/>
    </xf>
    <xf numFmtId="179" fontId="30" fillId="0" borderId="6" xfId="0" applyNumberFormat="1" applyFont="1" applyBorder="1" applyAlignment="1">
      <alignment horizontal="left" vertical="center" wrapText="1"/>
    </xf>
    <xf numFmtId="179" fontId="30" fillId="0" borderId="32" xfId="0" applyNumberFormat="1" applyFont="1" applyBorder="1" applyAlignment="1">
      <alignment horizontal="left" vertical="center" wrapText="1"/>
    </xf>
    <xf numFmtId="179" fontId="21" fillId="0" borderId="0" xfId="0" applyNumberFormat="1" applyFont="1"/>
    <xf numFmtId="0" fontId="0" fillId="0" borderId="33" xfId="0" applyBorder="1" applyAlignment="1">
      <alignment horizontal="left" vertical="center"/>
    </xf>
    <xf numFmtId="0" fontId="0" fillId="0" borderId="13" xfId="0" applyBorder="1"/>
    <xf numFmtId="0" fontId="21" fillId="0" borderId="34" xfId="0" applyFont="1" applyBorder="1"/>
    <xf numFmtId="179" fontId="21" fillId="0" borderId="13" xfId="0" applyNumberFormat="1" applyFont="1" applyBorder="1"/>
    <xf numFmtId="179" fontId="21" fillId="0" borderId="35" xfId="0" applyNumberFormat="1" applyFont="1" applyBorder="1"/>
    <xf numFmtId="0" fontId="0" fillId="0" borderId="17" xfId="0" applyBorder="1" applyAlignment="1">
      <alignment horizontal="left" vertical="center"/>
    </xf>
    <xf numFmtId="0" fontId="0" fillId="0" borderId="18" xfId="0" applyBorder="1"/>
    <xf numFmtId="0" fontId="0" fillId="0" borderId="26" xfId="0" applyBorder="1"/>
    <xf numFmtId="179" fontId="0" fillId="0" borderId="18" xfId="0" applyNumberFormat="1" applyBorder="1"/>
    <xf numFmtId="179" fontId="0" fillId="0" borderId="35" xfId="0" applyNumberFormat="1" applyBorder="1"/>
    <xf numFmtId="0" fontId="0" fillId="0" borderId="36" xfId="0" applyBorder="1" applyAlignment="1">
      <alignment horizontal="left" vertical="center"/>
    </xf>
    <xf numFmtId="0" fontId="0" fillId="0" borderId="37" xfId="0" applyBorder="1"/>
    <xf numFmtId="0" fontId="21" fillId="0" borderId="38" xfId="0" applyFont="1" applyBorder="1"/>
    <xf numFmtId="179" fontId="21" fillId="0" borderId="21" xfId="0" applyNumberFormat="1" applyFont="1" applyBorder="1"/>
    <xf numFmtId="0" fontId="0" fillId="0" borderId="22" xfId="0" applyBorder="1" applyAlignment="1">
      <alignment horizontal="left" vertical="center"/>
    </xf>
    <xf numFmtId="0" fontId="0" fillId="0" borderId="21" xfId="0" applyBorder="1"/>
    <xf numFmtId="0" fontId="0" fillId="0" borderId="27" xfId="0" applyBorder="1" applyAlignment="1">
      <alignment horizontal="left" vertical="center"/>
    </xf>
    <xf numFmtId="0" fontId="0" fillId="0" borderId="30" xfId="0" applyBorder="1"/>
    <xf numFmtId="0" fontId="0" fillId="0" borderId="39" xfId="0" applyBorder="1"/>
    <xf numFmtId="0" fontId="0" fillId="0" borderId="40" xfId="0" applyBorder="1" applyAlignment="1">
      <alignment horizontal="left" vertical="center"/>
    </xf>
    <xf numFmtId="58" fontId="0" fillId="0" borderId="22" xfId="0" applyNumberFormat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38" xfId="0" applyBorder="1"/>
    <xf numFmtId="179" fontId="6" fillId="0" borderId="21" xfId="0" applyNumberFormat="1" applyFont="1" applyBorder="1"/>
    <xf numFmtId="58" fontId="21" fillId="0" borderId="10" xfId="0" applyNumberFormat="1" applyFont="1" applyBorder="1" applyAlignment="1">
      <alignment horizontal="left" vertical="center"/>
    </xf>
    <xf numFmtId="0" fontId="21" fillId="0" borderId="11" xfId="0" applyFont="1" applyBorder="1"/>
    <xf numFmtId="0" fontId="21" fillId="0" borderId="12" xfId="0" applyFont="1" applyBorder="1"/>
    <xf numFmtId="0" fontId="0" fillId="0" borderId="33" xfId="0" applyBorder="1"/>
    <xf numFmtId="0" fontId="21" fillId="0" borderId="33" xfId="0" applyFont="1" applyBorder="1"/>
    <xf numFmtId="179" fontId="0" fillId="0" borderId="13" xfId="0" applyNumberFormat="1" applyBorder="1"/>
    <xf numFmtId="0" fontId="21" fillId="0" borderId="41" xfId="0" applyFont="1" applyBorder="1"/>
    <xf numFmtId="0" fontId="21" fillId="0" borderId="42" xfId="0" applyFont="1" applyBorder="1"/>
    <xf numFmtId="0" fontId="21" fillId="0" borderId="43" xfId="0" applyFont="1" applyBorder="1"/>
    <xf numFmtId="58" fontId="0" fillId="0" borderId="19" xfId="0" applyNumberFormat="1" applyBorder="1"/>
    <xf numFmtId="58" fontId="0" fillId="0" borderId="1" xfId="0" applyNumberFormat="1" applyBorder="1"/>
    <xf numFmtId="0" fontId="0" fillId="0" borderId="44" xfId="0" applyBorder="1"/>
    <xf numFmtId="1" fontId="31" fillId="0" borderId="1" xfId="0" applyNumberFormat="1" applyFont="1" applyBorder="1"/>
    <xf numFmtId="0" fontId="31" fillId="0" borderId="1" xfId="0" applyFont="1" applyBorder="1"/>
    <xf numFmtId="58" fontId="0" fillId="0" borderId="22" xfId="0" applyNumberFormat="1" applyBorder="1"/>
    <xf numFmtId="0" fontId="0" fillId="0" borderId="3" xfId="0" applyBorder="1"/>
    <xf numFmtId="0" fontId="31" fillId="0" borderId="35" xfId="0" applyFont="1" applyBorder="1"/>
    <xf numFmtId="0" fontId="0" fillId="0" borderId="22" xfId="0" applyBorder="1"/>
    <xf numFmtId="0" fontId="0" fillId="0" borderId="35" xfId="0" applyBorder="1"/>
    <xf numFmtId="0" fontId="25" fillId="0" borderId="1" xfId="0" applyFont="1" applyBorder="1"/>
    <xf numFmtId="3" fontId="0" fillId="13" borderId="1" xfId="0" applyNumberFormat="1" applyFill="1" applyBorder="1"/>
    <xf numFmtId="0" fontId="0" fillId="0" borderId="15" xfId="0" applyBorder="1"/>
    <xf numFmtId="0" fontId="0" fillId="0" borderId="45" xfId="0" applyBorder="1"/>
    <xf numFmtId="0" fontId="0" fillId="0" borderId="14" xfId="0" applyBorder="1"/>
    <xf numFmtId="0" fontId="0" fillId="0" borderId="46" xfId="0" applyBorder="1"/>
    <xf numFmtId="0" fontId="0" fillId="0" borderId="19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32" fillId="14" borderId="1" xfId="0" applyFont="1" applyFill="1" applyBorder="1" applyAlignment="1">
      <alignment horizontal="left"/>
    </xf>
    <xf numFmtId="0" fontId="32" fillId="14" borderId="1" xfId="0" applyFont="1" applyFill="1" applyBorder="1"/>
    <xf numFmtId="0" fontId="32" fillId="14" borderId="1" xfId="0" applyFont="1" applyFill="1" applyBorder="1" applyAlignment="1">
      <alignment horizontal="center"/>
    </xf>
    <xf numFmtId="58" fontId="33" fillId="0" borderId="1" xfId="0" applyNumberFormat="1" applyFont="1" applyBorder="1" applyAlignment="1">
      <alignment horizontal="left"/>
    </xf>
    <xf numFmtId="0" fontId="34" fillId="0" borderId="1" xfId="0" applyFont="1" applyBorder="1"/>
    <xf numFmtId="3" fontId="34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/>
    <xf numFmtId="0" fontId="33" fillId="0" borderId="1" xfId="0" applyFont="1" applyBorder="1"/>
    <xf numFmtId="181" fontId="34" fillId="0" borderId="1" xfId="0" applyNumberFormat="1" applyFont="1" applyBorder="1"/>
    <xf numFmtId="16" fontId="33" fillId="0" borderId="1" xfId="0" applyNumberFormat="1" applyFont="1" applyBorder="1" applyAlignment="1">
      <alignment horizontal="center"/>
    </xf>
    <xf numFmtId="3" fontId="34" fillId="6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6" fillId="6" borderId="1" xfId="0" applyNumberFormat="1" applyFont="1" applyFill="1" applyBorder="1" applyAlignment="1">
      <alignment horizontal="center"/>
    </xf>
    <xf numFmtId="58" fontId="33" fillId="0" borderId="0" xfId="0" applyNumberFormat="1" applyFont="1" applyAlignment="1">
      <alignment horizontal="left"/>
    </xf>
    <xf numFmtId="0" fontId="33" fillId="0" borderId="0" xfId="0" applyFont="1"/>
    <xf numFmtId="0" fontId="34" fillId="0" borderId="0" xfId="0" applyFont="1"/>
    <xf numFmtId="16" fontId="33" fillId="0" borderId="0" xfId="0" applyNumberFormat="1" applyFont="1" applyAlignment="1">
      <alignment horizontal="center"/>
    </xf>
    <xf numFmtId="3" fontId="0" fillId="6" borderId="0" xfId="0" applyNumberFormat="1" applyFill="1" applyAlignment="1">
      <alignment horizontal="center" vertical="center"/>
    </xf>
    <xf numFmtId="181" fontId="34" fillId="0" borderId="0" xfId="0" applyNumberFormat="1" applyFont="1"/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3" fontId="6" fillId="0" borderId="0" xfId="0" applyNumberFormat="1" applyFont="1" applyAlignment="1">
      <alignment horizontal="center" vertical="center"/>
    </xf>
    <xf numFmtId="3" fontId="35" fillId="0" borderId="0" xfId="0" applyNumberFormat="1" applyFont="1"/>
    <xf numFmtId="3" fontId="6" fillId="6" borderId="0" xfId="0" applyNumberFormat="1" applyFont="1" applyFill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34" fillId="0" borderId="50" xfId="0" applyFont="1" applyBorder="1"/>
    <xf numFmtId="0" fontId="34" fillId="0" borderId="51" xfId="0" applyFont="1" applyBorder="1"/>
    <xf numFmtId="0" fontId="34" fillId="0" borderId="52" xfId="0" applyFont="1" applyBorder="1"/>
    <xf numFmtId="0" fontId="34" fillId="0" borderId="45" xfId="0" applyFont="1" applyBorder="1"/>
    <xf numFmtId="0" fontId="34" fillId="0" borderId="53" xfId="0" applyFont="1" applyBorder="1"/>
    <xf numFmtId="3" fontId="0" fillId="6" borderId="0" xfId="0" applyNumberFormat="1" applyFill="1" applyAlignment="1">
      <alignment horizontal="center"/>
    </xf>
    <xf numFmtId="0" fontId="0" fillId="5" borderId="1" xfId="0" applyFill="1" applyBorder="1" applyAlignment="1">
      <alignment horizontal="left"/>
    </xf>
    <xf numFmtId="0" fontId="0" fillId="4" borderId="2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wrapText="1"/>
    </xf>
    <xf numFmtId="0" fontId="0" fillId="4" borderId="20" xfId="0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wrapText="1"/>
    </xf>
    <xf numFmtId="0" fontId="0" fillId="15" borderId="2" xfId="0" applyFill="1" applyBorder="1"/>
    <xf numFmtId="0" fontId="0" fillId="15" borderId="2" xfId="0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25" fillId="6" borderId="1" xfId="0" applyNumberFormat="1" applyFont="1" applyFill="1" applyBorder="1" applyAlignment="1">
      <alignment horizontal="center" vertical="center" wrapText="1"/>
    </xf>
    <xf numFmtId="181" fontId="25" fillId="6" borderId="1" xfId="0" applyNumberFormat="1" applyFont="1" applyFill="1" applyBorder="1" applyAlignment="1">
      <alignment horizontal="center" vertical="center" wrapText="1"/>
    </xf>
    <xf numFmtId="181" fontId="36" fillId="16" borderId="1" xfId="0" applyNumberFormat="1" applyFont="1" applyFill="1" applyBorder="1" applyAlignment="1">
      <alignment horizontal="right"/>
    </xf>
    <xf numFmtId="181" fontId="0" fillId="16" borderId="1" xfId="0" applyNumberFormat="1" applyFill="1" applyBorder="1" applyAlignment="1">
      <alignment horizontal="right"/>
    </xf>
    <xf numFmtId="3" fontId="25" fillId="6" borderId="2" xfId="0" applyNumberFormat="1" applyFont="1" applyFill="1" applyBorder="1" applyAlignment="1">
      <alignment horizontal="center" vertical="center" wrapText="1"/>
    </xf>
    <xf numFmtId="181" fontId="14" fillId="6" borderId="2" xfId="0" applyNumberFormat="1" applyFont="1" applyFill="1" applyBorder="1" applyAlignment="1">
      <alignment horizontal="center" vertical="center" wrapText="1"/>
    </xf>
    <xf numFmtId="181" fontId="35" fillId="16" borderId="1" xfId="0" applyNumberFormat="1" applyFont="1" applyFill="1" applyBorder="1" applyAlignment="1">
      <alignment horizontal="right" vertical="center" wrapText="1"/>
    </xf>
    <xf numFmtId="181" fontId="0" fillId="16" borderId="1" xfId="0" applyNumberFormat="1" applyFill="1" applyBorder="1" applyAlignment="1">
      <alignment horizontal="right" vertical="center" wrapText="1"/>
    </xf>
    <xf numFmtId="181" fontId="0" fillId="17" borderId="1" xfId="0" applyNumberFormat="1" applyFill="1" applyBorder="1" applyAlignment="1">
      <alignment horizontal="right" vertical="center" wrapText="1"/>
    </xf>
    <xf numFmtId="0" fontId="24" fillId="0" borderId="48" xfId="0" applyFont="1" applyBorder="1" applyAlignment="1">
      <alignment horizontal="center" vertical="center" wrapText="1"/>
    </xf>
    <xf numFmtId="3" fontId="24" fillId="0" borderId="48" xfId="0" applyNumberFormat="1" applyFont="1" applyBorder="1" applyAlignment="1">
      <alignment horizontal="center" vertical="center" wrapText="1"/>
    </xf>
    <xf numFmtId="3" fontId="37" fillId="6" borderId="48" xfId="0" applyNumberFormat="1" applyFont="1" applyFill="1" applyBorder="1" applyAlignment="1">
      <alignment horizontal="center" vertical="center" wrapText="1"/>
    </xf>
    <xf numFmtId="181" fontId="37" fillId="6" borderId="48" xfId="0" applyNumberFormat="1" applyFont="1" applyFill="1" applyBorder="1" applyAlignment="1">
      <alignment horizontal="center" vertical="center" wrapText="1"/>
    </xf>
    <xf numFmtId="181" fontId="37" fillId="16" borderId="48" xfId="0" applyNumberFormat="1" applyFont="1" applyFill="1" applyBorder="1" applyAlignment="1">
      <alignment horizontal="right" vertical="center" wrapText="1"/>
    </xf>
    <xf numFmtId="181" fontId="21" fillId="16" borderId="48" xfId="0" applyNumberFormat="1" applyFont="1" applyFill="1" applyBorder="1" applyAlignment="1">
      <alignment horizontal="right" vertical="center" wrapText="1"/>
    </xf>
    <xf numFmtId="3" fontId="0" fillId="0" borderId="15" xfId="0" applyNumberFormat="1" applyBorder="1" applyAlignment="1">
      <alignment horizontal="center" vertical="center" wrapText="1"/>
    </xf>
    <xf numFmtId="3" fontId="25" fillId="6" borderId="15" xfId="0" applyNumberFormat="1" applyFont="1" applyFill="1" applyBorder="1" applyAlignment="1">
      <alignment horizontal="center" vertical="center" wrapText="1"/>
    </xf>
    <xf numFmtId="181" fontId="25" fillId="6" borderId="15" xfId="0" applyNumberFormat="1" applyFont="1" applyFill="1" applyBorder="1" applyAlignment="1">
      <alignment horizontal="center" vertical="center" wrapText="1"/>
    </xf>
    <xf numFmtId="181" fontId="0" fillId="16" borderId="15" xfId="0" applyNumberFormat="1" applyFill="1" applyBorder="1" applyAlignment="1">
      <alignment horizontal="right"/>
    </xf>
    <xf numFmtId="181" fontId="21" fillId="16" borderId="15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center" vertical="center" wrapText="1"/>
    </xf>
    <xf numFmtId="181" fontId="25" fillId="6" borderId="2" xfId="0" applyNumberFormat="1" applyFont="1" applyFill="1" applyBorder="1" applyAlignment="1">
      <alignment horizontal="center" vertical="center" wrapText="1"/>
    </xf>
    <xf numFmtId="181" fontId="38" fillId="6" borderId="48" xfId="0" applyNumberFormat="1" applyFont="1" applyFill="1" applyBorder="1" applyAlignment="1">
      <alignment horizontal="center" vertical="center" wrapText="1"/>
    </xf>
    <xf numFmtId="181" fontId="21" fillId="16" borderId="48" xfId="0" applyNumberFormat="1" applyFont="1" applyFill="1" applyBorder="1" applyAlignment="1">
      <alignment horizontal="right"/>
    </xf>
    <xf numFmtId="3" fontId="0" fillId="0" borderId="3" xfId="0" applyNumberFormat="1" applyBorder="1" applyAlignment="1">
      <alignment horizontal="center"/>
    </xf>
    <xf numFmtId="3" fontId="25" fillId="6" borderId="3" xfId="0" applyNumberFormat="1" applyFont="1" applyFill="1" applyBorder="1" applyAlignment="1">
      <alignment horizontal="center" vertical="center" wrapText="1"/>
    </xf>
    <xf numFmtId="181" fontId="25" fillId="6" borderId="3" xfId="0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3" fontId="24" fillId="0" borderId="48" xfId="0" applyNumberFormat="1" applyFont="1" applyBorder="1" applyAlignment="1">
      <alignment horizontal="center"/>
    </xf>
    <xf numFmtId="3" fontId="0" fillId="0" borderId="42" xfId="0" applyNumberFormat="1" applyBorder="1" applyAlignment="1">
      <alignment horizontal="center" vertical="center" wrapText="1"/>
    </xf>
    <xf numFmtId="181" fontId="35" fillId="16" borderId="15" xfId="0" applyNumberFormat="1" applyFont="1" applyFill="1" applyBorder="1" applyAlignment="1">
      <alignment horizontal="right" vertical="center" wrapText="1"/>
    </xf>
    <xf numFmtId="3" fontId="25" fillId="6" borderId="42" xfId="0" applyNumberFormat="1" applyFont="1" applyFill="1" applyBorder="1" applyAlignment="1">
      <alignment horizontal="center" vertical="center" wrapText="1"/>
    </xf>
    <xf numFmtId="181" fontId="25" fillId="16" borderId="15" xfId="0" applyNumberFormat="1" applyFont="1" applyFill="1" applyBorder="1" applyAlignment="1">
      <alignment horizontal="right" vertical="center" wrapText="1"/>
    </xf>
    <xf numFmtId="181" fontId="25" fillId="16" borderId="1" xfId="0" applyNumberFormat="1" applyFont="1" applyFill="1" applyBorder="1" applyAlignment="1">
      <alignment horizontal="right" vertical="center" wrapText="1"/>
    </xf>
    <xf numFmtId="181" fontId="0" fillId="0" borderId="1" xfId="0" applyNumberFormat="1" applyBorder="1"/>
    <xf numFmtId="0" fontId="24" fillId="0" borderId="48" xfId="0" applyFont="1" applyBorder="1"/>
    <xf numFmtId="3" fontId="24" fillId="0" borderId="48" xfId="0" applyNumberFormat="1" applyFont="1" applyBorder="1"/>
    <xf numFmtId="181" fontId="24" fillId="0" borderId="48" xfId="0" applyNumberFormat="1" applyFont="1" applyBorder="1"/>
    <xf numFmtId="181" fontId="24" fillId="16" borderId="48" xfId="0" applyNumberFormat="1" applyFont="1" applyFill="1" applyBorder="1" applyAlignment="1">
      <alignment horizontal="right"/>
    </xf>
    <xf numFmtId="0" fontId="0" fillId="4" borderId="2" xfId="0" applyFill="1" applyBorder="1" applyAlignment="1">
      <alignment horizontal="center" vertical="center" wrapText="1"/>
    </xf>
    <xf numFmtId="181" fontId="0" fillId="6" borderId="1" xfId="0" applyNumberFormat="1" applyFill="1" applyBorder="1" applyAlignment="1">
      <alignment horizontal="right"/>
    </xf>
    <xf numFmtId="181" fontId="0" fillId="6" borderId="1" xfId="0" applyNumberFormat="1" applyFill="1" applyBorder="1" applyAlignment="1">
      <alignment horizontal="right" vertical="center" wrapText="1"/>
    </xf>
    <xf numFmtId="181" fontId="21" fillId="6" borderId="48" xfId="0" applyNumberFormat="1" applyFont="1" applyFill="1" applyBorder="1" applyAlignment="1">
      <alignment horizontal="right" vertical="center" wrapText="1"/>
    </xf>
    <xf numFmtId="181" fontId="0" fillId="6" borderId="15" xfId="0" applyNumberFormat="1" applyFill="1" applyBorder="1" applyAlignment="1">
      <alignment horizontal="right"/>
    </xf>
    <xf numFmtId="181" fontId="0" fillId="16" borderId="15" xfId="0" applyNumberFormat="1" applyFill="1" applyBorder="1" applyAlignment="1">
      <alignment horizontal="right" vertical="center" wrapText="1"/>
    </xf>
    <xf numFmtId="181" fontId="0" fillId="16" borderId="53" xfId="0" applyNumberFormat="1" applyFill="1" applyBorder="1" applyAlignment="1">
      <alignment horizontal="right" vertical="center" wrapText="1"/>
    </xf>
    <xf numFmtId="181" fontId="21" fillId="16" borderId="1" xfId="0" applyNumberFormat="1" applyFont="1" applyFill="1" applyBorder="1" applyAlignment="1">
      <alignment horizontal="right" vertical="center" wrapText="1"/>
    </xf>
    <xf numFmtId="181" fontId="0" fillId="16" borderId="35" xfId="0" applyNumberFormat="1" applyFill="1" applyBorder="1" applyAlignment="1">
      <alignment horizontal="right" vertical="center" wrapText="1"/>
    </xf>
    <xf numFmtId="181" fontId="25" fillId="16" borderId="48" xfId="0" applyNumberFormat="1" applyFont="1" applyFill="1" applyBorder="1" applyAlignment="1">
      <alignment horizontal="right" vertical="center" wrapText="1"/>
    </xf>
    <xf numFmtId="181" fontId="0" fillId="17" borderId="15" xfId="0" applyNumberFormat="1" applyFill="1" applyBorder="1" applyAlignment="1">
      <alignment horizontal="right"/>
    </xf>
    <xf numFmtId="181" fontId="0" fillId="16" borderId="53" xfId="0" applyNumberFormat="1" applyFill="1" applyBorder="1" applyAlignment="1">
      <alignment horizontal="right"/>
    </xf>
    <xf numFmtId="181" fontId="31" fillId="16" borderId="1" xfId="0" applyNumberFormat="1" applyFont="1" applyFill="1" applyBorder="1" applyAlignment="1">
      <alignment horizontal="right"/>
    </xf>
    <xf numFmtId="181" fontId="31" fillId="16" borderId="35" xfId="0" applyNumberFormat="1" applyFont="1" applyFill="1" applyBorder="1" applyAlignment="1">
      <alignment horizontal="right"/>
    </xf>
    <xf numFmtId="181" fontId="21" fillId="6" borderId="48" xfId="0" applyNumberFormat="1" applyFont="1" applyFill="1" applyBorder="1" applyAlignment="1">
      <alignment horizontal="right"/>
    </xf>
    <xf numFmtId="181" fontId="0" fillId="16" borderId="0" xfId="0" applyNumberFormat="1" applyFill="1" applyAlignment="1">
      <alignment horizontal="right"/>
    </xf>
    <xf numFmtId="181" fontId="31" fillId="16" borderId="53" xfId="0" applyNumberFormat="1" applyFont="1" applyFill="1" applyBorder="1" applyAlignment="1">
      <alignment horizontal="right"/>
    </xf>
    <xf numFmtId="181" fontId="24" fillId="16" borderId="55" xfId="0" applyNumberFormat="1" applyFont="1" applyFill="1" applyBorder="1" applyAlignment="1">
      <alignment horizontal="right"/>
    </xf>
    <xf numFmtId="181" fontId="0" fillId="16" borderId="35" xfId="0" applyNumberFormat="1" applyFill="1" applyBorder="1" applyAlignment="1">
      <alignment horizontal="right"/>
    </xf>
    <xf numFmtId="181" fontId="21" fillId="16" borderId="15" xfId="0" applyNumberFormat="1" applyFont="1" applyFill="1" applyBorder="1" applyAlignment="1">
      <alignment horizontal="right" vertical="center" wrapText="1"/>
    </xf>
    <xf numFmtId="181" fontId="0" fillId="16" borderId="56" xfId="0" applyNumberFormat="1" applyFill="1" applyBorder="1" applyAlignment="1">
      <alignment horizontal="right"/>
    </xf>
    <xf numFmtId="181" fontId="0" fillId="16" borderId="42" xfId="0" applyNumberFormat="1" applyFill="1" applyBorder="1" applyAlignment="1">
      <alignment horizontal="right"/>
    </xf>
    <xf numFmtId="181" fontId="21" fillId="16" borderId="1" xfId="0" applyNumberFormat="1" applyFont="1" applyFill="1" applyBorder="1" applyAlignment="1">
      <alignment horizontal="right"/>
    </xf>
    <xf numFmtId="58" fontId="39" fillId="4" borderId="1" xfId="51" applyNumberFormat="1" applyFont="1" applyFill="1" applyBorder="1" applyAlignment="1">
      <alignment horizontal="center" vertical="center"/>
    </xf>
    <xf numFmtId="179" fontId="39" fillId="4" borderId="1" xfId="51" applyNumberFormat="1" applyFont="1" applyFill="1" applyBorder="1" applyAlignment="1">
      <alignment horizontal="center" vertical="center" wrapText="1"/>
    </xf>
    <xf numFmtId="179" fontId="39" fillId="4" borderId="1" xfId="51" applyNumberFormat="1" applyFont="1" applyFill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4" fontId="42" fillId="0" borderId="1" xfId="0" applyNumberFormat="1" applyFont="1" applyBorder="1" applyAlignment="1">
      <alignment horizontal="right" vertical="center"/>
    </xf>
    <xf numFmtId="179" fontId="43" fillId="0" borderId="1" xfId="0" applyNumberFormat="1" applyFont="1" applyBorder="1" applyAlignment="1">
      <alignment horizontal="right" vertical="top" wrapText="1"/>
    </xf>
    <xf numFmtId="179" fontId="42" fillId="0" borderId="1" xfId="1" applyNumberFormat="1" applyFont="1" applyBorder="1" applyAlignment="1">
      <alignment horizontal="right"/>
    </xf>
    <xf numFmtId="179" fontId="39" fillId="0" borderId="1" xfId="1" applyNumberFormat="1" applyFont="1" applyBorder="1" applyAlignment="1">
      <alignment horizontal="right"/>
    </xf>
    <xf numFmtId="4" fontId="42" fillId="0" borderId="1" xfId="0" applyNumberFormat="1" applyFont="1" applyBorder="1" applyAlignment="1">
      <alignment horizontal="center" vertical="center"/>
    </xf>
    <xf numFmtId="179" fontId="44" fillId="0" borderId="1" xfId="1" applyNumberFormat="1" applyFont="1" applyBorder="1" applyAlignment="1">
      <alignment horizontal="right"/>
    </xf>
    <xf numFmtId="58" fontId="45" fillId="7" borderId="1" xfId="0" applyNumberFormat="1" applyFont="1" applyFill="1" applyBorder="1"/>
    <xf numFmtId="179" fontId="46" fillId="7" borderId="1" xfId="1" applyNumberFormat="1" applyFont="1" applyFill="1" applyBorder="1"/>
    <xf numFmtId="179" fontId="47" fillId="7" borderId="1" xfId="0" applyNumberFormat="1" applyFont="1" applyFill="1" applyBorder="1"/>
    <xf numFmtId="58" fontId="43" fillId="0" borderId="1" xfId="0" applyNumberFormat="1" applyFont="1" applyBorder="1"/>
    <xf numFmtId="179" fontId="43" fillId="0" borderId="1" xfId="0" applyNumberFormat="1" applyFont="1" applyBorder="1"/>
    <xf numFmtId="179" fontId="42" fillId="0" borderId="1" xfId="1" applyNumberFormat="1" applyFont="1" applyBorder="1" applyAlignment="1">
      <alignment horizontal="center"/>
    </xf>
    <xf numFmtId="179" fontId="48" fillId="0" borderId="1" xfId="1" applyNumberFormat="1" applyFont="1" applyBorder="1"/>
    <xf numFmtId="179" fontId="49" fillId="4" borderId="1" xfId="0" applyNumberFormat="1" applyFont="1" applyFill="1" applyBorder="1" applyAlignment="1">
      <alignment vertical="top" wrapText="1"/>
    </xf>
    <xf numFmtId="179" fontId="39" fillId="4" borderId="15" xfId="1" applyNumberFormat="1" applyFont="1" applyFill="1" applyBorder="1"/>
    <xf numFmtId="0" fontId="41" fillId="0" borderId="1" xfId="0" applyFont="1" applyBorder="1"/>
    <xf numFmtId="179" fontId="41" fillId="0" borderId="1" xfId="0" applyNumberFormat="1" applyFont="1" applyBorder="1"/>
    <xf numFmtId="179" fontId="41" fillId="0" borderId="1" xfId="1" applyNumberFormat="1" applyFont="1" applyBorder="1"/>
    <xf numFmtId="179" fontId="41" fillId="10" borderId="1" xfId="1" applyNumberFormat="1" applyFont="1" applyFill="1" applyBorder="1"/>
    <xf numFmtId="179" fontId="41" fillId="6" borderId="1" xfId="1" applyNumberFormat="1" applyFont="1" applyFill="1" applyBorder="1"/>
    <xf numFmtId="0" fontId="50" fillId="7" borderId="1" xfId="0" applyFont="1" applyFill="1" applyBorder="1"/>
    <xf numFmtId="179" fontId="49" fillId="7" borderId="1" xfId="0" applyNumberFormat="1" applyFont="1" applyFill="1" applyBorder="1"/>
    <xf numFmtId="0" fontId="51" fillId="0" borderId="2" xfId="0" applyFont="1" applyBorder="1"/>
    <xf numFmtId="179" fontId="52" fillId="0" borderId="2" xfId="0" applyNumberFormat="1" applyFont="1" applyBorder="1"/>
    <xf numFmtId="179" fontId="40" fillId="0" borderId="2" xfId="0" applyNumberFormat="1" applyFont="1" applyBorder="1"/>
    <xf numFmtId="179" fontId="52" fillId="6" borderId="2" xfId="0" applyNumberFormat="1" applyFont="1" applyFill="1" applyBorder="1"/>
    <xf numFmtId="0" fontId="50" fillId="0" borderId="2" xfId="0" applyFont="1" applyBorder="1"/>
    <xf numFmtId="179" fontId="49" fillId="0" borderId="2" xfId="0" applyNumberFormat="1" applyFont="1" applyBorder="1"/>
    <xf numFmtId="0" fontId="50" fillId="14" borderId="10" xfId="0" applyFont="1" applyFill="1" applyBorder="1"/>
    <xf numFmtId="179" fontId="49" fillId="14" borderId="11" xfId="0" applyNumberFormat="1" applyFont="1" applyFill="1" applyBorder="1"/>
    <xf numFmtId="0" fontId="43" fillId="0" borderId="15" xfId="0" applyFont="1" applyBorder="1"/>
    <xf numFmtId="179" fontId="43" fillId="0" borderId="15" xfId="0" applyNumberFormat="1" applyFont="1" applyBorder="1"/>
    <xf numFmtId="0" fontId="50" fillId="0" borderId="1" xfId="0" applyFont="1" applyBorder="1"/>
    <xf numFmtId="179" fontId="50" fillId="0" borderId="1" xfId="0" applyNumberFormat="1" applyFont="1" applyBorder="1"/>
    <xf numFmtId="179" fontId="49" fillId="0" borderId="1" xfId="0" applyNumberFormat="1" applyFont="1" applyBorder="1"/>
    <xf numFmtId="179" fontId="50" fillId="0" borderId="1" xfId="1" applyNumberFormat="1" applyFont="1" applyBorder="1"/>
    <xf numFmtId="0" fontId="43" fillId="0" borderId="0" xfId="0" applyFont="1"/>
    <xf numFmtId="179" fontId="43" fillId="0" borderId="0" xfId="0" applyNumberFormat="1" applyFont="1"/>
    <xf numFmtId="0" fontId="53" fillId="18" borderId="17" xfId="0" applyFont="1" applyFill="1" applyBorder="1"/>
    <xf numFmtId="179" fontId="53" fillId="18" borderId="41" xfId="0" applyNumberFormat="1" applyFont="1" applyFill="1" applyBorder="1"/>
    <xf numFmtId="179" fontId="53" fillId="18" borderId="42" xfId="0" applyNumberFormat="1" applyFont="1" applyFill="1" applyBorder="1"/>
    <xf numFmtId="179" fontId="53" fillId="18" borderId="42" xfId="0" applyNumberFormat="1" applyFont="1" applyFill="1" applyBorder="1" applyAlignment="1">
      <alignment horizontal="center"/>
    </xf>
    <xf numFmtId="0" fontId="54" fillId="18" borderId="22" xfId="0" applyFont="1" applyFill="1" applyBorder="1" applyAlignment="1">
      <alignment wrapText="1"/>
    </xf>
    <xf numFmtId="179" fontId="53" fillId="18" borderId="19" xfId="0" applyNumberFormat="1" applyFont="1" applyFill="1" applyBorder="1" applyAlignment="1">
      <alignment wrapText="1"/>
    </xf>
    <xf numFmtId="179" fontId="53" fillId="18" borderId="1" xfId="0" applyNumberFormat="1" applyFont="1" applyFill="1" applyBorder="1" applyAlignment="1">
      <alignment wrapText="1"/>
    </xf>
    <xf numFmtId="0" fontId="53" fillId="19" borderId="40" xfId="0" applyFont="1" applyFill="1" applyBorder="1" applyAlignment="1">
      <alignment wrapText="1"/>
    </xf>
    <xf numFmtId="179" fontId="53" fillId="19" borderId="47" xfId="0" applyNumberFormat="1" applyFont="1" applyFill="1" applyBorder="1"/>
    <xf numFmtId="179" fontId="53" fillId="19" borderId="48" xfId="0" applyNumberFormat="1" applyFont="1" applyFill="1" applyBorder="1"/>
    <xf numFmtId="4" fontId="55" fillId="19" borderId="6" xfId="0" applyNumberFormat="1" applyFont="1" applyFill="1" applyBorder="1" applyAlignment="1">
      <alignment horizontal="center" vertical="center"/>
    </xf>
    <xf numFmtId="179" fontId="39" fillId="4" borderId="20" xfId="51" applyNumberFormat="1" applyFont="1" applyFill="1" applyBorder="1" applyAlignment="1">
      <alignment horizontal="center" vertical="center" wrapText="1"/>
    </xf>
    <xf numFmtId="179" fontId="56" fillId="10" borderId="1" xfId="51" applyNumberFormat="1" applyFont="1" applyFill="1" applyBorder="1" applyAlignment="1">
      <alignment horizontal="center" vertical="center"/>
    </xf>
    <xf numFmtId="179" fontId="44" fillId="0" borderId="20" xfId="1" applyNumberFormat="1" applyFont="1" applyBorder="1" applyAlignment="1">
      <alignment horizontal="right"/>
    </xf>
    <xf numFmtId="179" fontId="56" fillId="10" borderId="1" xfId="1" applyNumberFormat="1" applyFont="1" applyFill="1" applyBorder="1" applyAlignment="1">
      <alignment horizontal="right"/>
    </xf>
    <xf numFmtId="179" fontId="56" fillId="7" borderId="1" xfId="1" applyNumberFormat="1" applyFont="1" applyFill="1" applyBorder="1"/>
    <xf numFmtId="179" fontId="46" fillId="0" borderId="1" xfId="1" applyNumberFormat="1" applyFont="1" applyFill="1" applyBorder="1"/>
    <xf numFmtId="179" fontId="56" fillId="10" borderId="1" xfId="1" applyNumberFormat="1" applyFont="1" applyFill="1" applyBorder="1"/>
    <xf numFmtId="179" fontId="41" fillId="0" borderId="20" xfId="1" applyNumberFormat="1" applyFont="1" applyFill="1" applyBorder="1"/>
    <xf numFmtId="179" fontId="49" fillId="7" borderId="20" xfId="0" applyNumberFormat="1" applyFont="1" applyFill="1" applyBorder="1"/>
    <xf numFmtId="179" fontId="52" fillId="0" borderId="50" xfId="0" applyNumberFormat="1" applyFont="1" applyBorder="1"/>
    <xf numFmtId="179" fontId="57" fillId="10" borderId="1" xfId="1" applyNumberFormat="1" applyFont="1" applyFill="1" applyBorder="1"/>
    <xf numFmtId="179" fontId="49" fillId="0" borderId="50" xfId="0" applyNumberFormat="1" applyFont="1" applyBorder="1"/>
    <xf numFmtId="179" fontId="49" fillId="14" borderId="12" xfId="0" applyNumberFormat="1" applyFont="1" applyFill="1" applyBorder="1"/>
    <xf numFmtId="179" fontId="56" fillId="14" borderId="1" xfId="1" applyNumberFormat="1" applyFont="1" applyFill="1" applyBorder="1"/>
    <xf numFmtId="179" fontId="43" fillId="0" borderId="16" xfId="0" applyNumberFormat="1" applyFont="1" applyBorder="1"/>
    <xf numFmtId="179" fontId="50" fillId="0" borderId="20" xfId="1" applyNumberFormat="1" applyFont="1" applyBorder="1"/>
    <xf numFmtId="0" fontId="47" fillId="0" borderId="3" xfId="0" applyFont="1" applyBorder="1"/>
    <xf numFmtId="179" fontId="53" fillId="18" borderId="57" xfId="0" applyNumberFormat="1" applyFont="1" applyFill="1" applyBorder="1"/>
    <xf numFmtId="0" fontId="54" fillId="10" borderId="43" xfId="0" applyFont="1" applyFill="1" applyBorder="1"/>
    <xf numFmtId="0" fontId="54" fillId="10" borderId="44" xfId="0" applyFont="1" applyFill="1" applyBorder="1" applyAlignment="1">
      <alignment wrapText="1"/>
    </xf>
    <xf numFmtId="179" fontId="54" fillId="10" borderId="49" xfId="0" applyNumberFormat="1" applyFont="1" applyFill="1" applyBorder="1"/>
  </cellXfs>
  <cellStyles count="52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  <cellStyle name="Excel Built-in Normal" xfId="49"/>
    <cellStyle name="Milliers 28" xfId="50"/>
    <cellStyle name="Normal_Total expenses by date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pivotCacheDefinition" Target="pivotCache/pivotCacheDefinition4.xml"/><Relationship Id="rId28" Type="http://schemas.openxmlformats.org/officeDocument/2006/relationships/pivotCacheDefinition" Target="pivotCache/pivotCacheDefinition3.xml"/><Relationship Id="rId27" Type="http://schemas.openxmlformats.org/officeDocument/2006/relationships/pivotCacheDefinition" Target="pivotCache/pivotCacheDefinition2.xml"/><Relationship Id="rId26" Type="http://schemas.openxmlformats.org/officeDocument/2006/relationships/pivotCacheDefinition" Target="pivotCache/pivotCacheDefinition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482748</xdr:colOff>
      <xdr:row>21</xdr:row>
      <xdr:rowOff>82753</xdr:rowOff>
    </xdr:to>
    <xdr:pic>
      <xdr:nvPicPr>
        <xdr:cNvPr id="5" name="Image 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82900" cy="3949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501799</xdr:colOff>
      <xdr:row>21</xdr:row>
      <xdr:rowOff>82753</xdr:rowOff>
    </xdr:to>
    <xdr:pic>
      <xdr:nvPicPr>
        <xdr:cNvPr id="5" name="Image 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01950" cy="3949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533551</xdr:colOff>
      <xdr:row>21</xdr:row>
      <xdr:rowOff>101804</xdr:rowOff>
    </xdr:to>
    <xdr:pic>
      <xdr:nvPicPr>
        <xdr:cNvPr id="3" name="Imag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33700" cy="39687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6063.9722706019" refreshedBy="DELL" recordCount="28">
  <cacheSource type="worksheet">
    <worksheetSource ref="A1:I29" sheet="Cash Janvier"/>
  </cacheSource>
  <cacheFields count="9">
    <cacheField name="Date" numFmtId="58"/>
    <cacheField name="Detail" numFmtId="0"/>
    <cacheField name="Departement" numFmtId="0"/>
    <cacheField name="Spent" numFmtId="3"/>
    <cacheField name="Received" numFmtId="0"/>
    <cacheField name="Ballance" numFmtId="0"/>
    <cacheField name="Name" numFmtId="0">
      <sharedItems containsBlank="1" count="11">
        <m/>
        <s v="Maxime"/>
        <s v="Annick"/>
        <s v="Agnes"/>
        <s v="CAISSE"/>
        <s v="Jean Jacques"/>
        <s v="Roxane"/>
        <s v="E04"/>
        <s v="E15"/>
        <s v="E77"/>
        <s v="E87"/>
      </sharedItems>
    </cacheField>
    <cacheField name="Receipt" numFmtId="0"/>
    <cacheField name="Comment" numFmtId="0"/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6063.9722706019" refreshedBy="DELL" recordCount="67">
  <cacheSource type="worksheet">
    <worksheetSource ref="A1:L68" sheet="Data"/>
  </cacheSource>
  <cacheFields count="12">
    <cacheField name="Date" numFmtId="58"/>
    <cacheField name="Details" numFmtId="0"/>
    <cacheField name="Types of expenses" numFmtId="0"/>
    <cacheField name="Departement" numFmtId="0"/>
    <cacheField name="Spent in national currency" numFmtId="0"/>
    <cacheField name="Spent in $" numFmtId="0"/>
    <cacheField name="Exchange Rate $" numFmtId="0"/>
    <cacheField name="Name" numFmtId="0">
      <sharedItems count="10">
        <s v="Annick"/>
        <s v="Jean Jacques"/>
        <s v="E04"/>
        <s v="Roxane"/>
        <s v="Agnes"/>
        <s v="Maxime"/>
        <s v="E15"/>
        <s v="E77"/>
        <s v="E87"/>
        <s v="SGBCI"/>
      </sharedItems>
    </cacheField>
    <cacheField name="Receipt" numFmtId="0"/>
    <cacheField name="Projet" numFmtId="0"/>
    <cacheField name="Donor" numFmtId="0"/>
    <cacheField name="Country" numFmtId="0"/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6063.9722707176" refreshedBy="DELL" recordCount="67">
  <cacheSource type="worksheet">
    <worksheetSource ref="A1:L68" sheet="Data"/>
  </cacheSource>
  <cacheFields count="12">
    <cacheField name="Date" numFmtId="58"/>
    <cacheField name="Details" numFmtId="0"/>
    <cacheField name="Types of expenses" numFmtId="0">
      <sharedItems count="5">
        <s v="Telephone"/>
        <s v="Transport"/>
        <s v="Rent &amp; Utilities"/>
        <s v="Office Materials"/>
        <s v="Bank Fees"/>
      </sharedItems>
    </cacheField>
    <cacheField name="Departement" numFmtId="0">
      <sharedItems count="5">
        <s v="Office"/>
        <s v="Management"/>
        <s v="Investigation"/>
        <s v="Legal"/>
        <s v="Media"/>
      </sharedItems>
    </cacheField>
    <cacheField name="Spent in national currency" numFmtId="0"/>
    <cacheField name="Spent in $" numFmtId="0"/>
    <cacheField name="Exchange Rate $" numFmtId="0"/>
    <cacheField name="Name" numFmtId="0"/>
    <cacheField name="Receipt" numFmtId="0"/>
    <cacheField name="Projet" numFmtId="0"/>
    <cacheField name="Donor" numFmtId="0"/>
    <cacheField name="Country" numFmtId="0"/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06.5091898148" refreshedBy="DELL" recordCount="68">
  <cacheSource type="worksheet">
    <worksheetSource ref="A1:L1048576" sheet="Global Data"/>
  </cacheSource>
  <cacheFields count="12">
    <cacheField name="Date" numFmtId="0">
      <sharedItems containsString="0" containsBlank="1" containsNonDate="0" containsDate="1" minDate="2026-01-01T00:00:00" maxDate="2026-01-31T00:00:00" count="10">
        <d v="2026-01-01T00:00:00"/>
        <d v="2026-01-05T00:00:00"/>
        <d v="2026-01-12T00:00:00"/>
        <d v="2026-01-14T00:00:00"/>
        <d v="2026-01-15T00:00:00"/>
        <d v="2026-01-19T00:00:00"/>
        <d v="2026-01-27T00:00:00"/>
        <d v="2026-01-30T00:00:00"/>
        <d v="2026-01-31T00:00:00"/>
        <m/>
      </sharedItems>
    </cacheField>
    <cacheField name="Details" numFmtId="0">
      <sharedItems containsBlank="1" count="38">
        <s v="Achat de carte de credit Orange Facture N° OCI-ABMALL.007.004847"/>
        <s v="Achat de carte de credit Orange Facture n° OCI-ABMALL.014.002031"/>
        <s v="Gonzaque-bureau"/>
        <s v="bureau-gonzaque"/>
        <s v="Bingerville -WCF"/>
        <s v="WCF-Bingerville"/>
        <s v="Bureau-WCF"/>
        <s v="WCF-bureau"/>
        <s v="Reglement Loyer mois de Janvier 2026 ,Cheque n°9547954"/>
        <s v="Achat de carte de credit Orange Facture n° OCI-ABMALL.010.004891"/>
        <s v="WCF-banque"/>
        <s v="banque-bureau"/>
        <s v="Gant plastique "/>
        <s v="Café au lait"/>
        <s v="Sucre roux"/>
        <s v="Café"/>
        <s v="Huile "/>
        <s v="Tea victoria citron"/>
        <s v="Tea victoria Orange"/>
        <s v="chocolat en poudre"/>
        <s v="Eau de javel"/>
        <s v="lotus"/>
        <s v="Sac poubelle"/>
        <s v="Papier hygenique"/>
        <s v="Poudre a vessaille"/>
        <s v="Mouchoir"/>
        <s v="lessive en poudre"/>
        <s v="Liquide vais karma"/>
        <s v="desodorisant"/>
        <s v="insecticide"/>
        <s v="Savon liquide"/>
        <s v="Liquide sol"/>
        <s v="nettoyage vitre liquide"/>
        <s v="Bureau-Agence Orange"/>
        <s v="Agence Orange-bureau"/>
        <s v="Achat de carte de credit Orange Facture n° OCI-ABMALL.006.003865"/>
        <s v="Agios du 31/12/2025 au 31/01/2026"/>
        <m/>
      </sharedItems>
    </cacheField>
    <cacheField name="Types of expenses" numFmtId="0">
      <sharedItems containsBlank="1" count="6">
        <s v="Telephone"/>
        <s v="Local Transport"/>
        <s v="Rent &amp; Utilities"/>
        <s v="Office Materials"/>
        <s v="Bank Fees"/>
        <m/>
      </sharedItems>
    </cacheField>
    <cacheField name="Departement" numFmtId="0">
      <sharedItems containsBlank="1" count="6">
        <s v="Office"/>
        <s v="Management"/>
        <s v="Investigation"/>
        <s v="Legal"/>
        <s v="Media"/>
        <m/>
      </sharedItems>
    </cacheField>
    <cacheField name="Spent in national currency" numFmtId="0">
      <sharedItems containsString="0" containsBlank="1" containsNumber="1" containsInteger="1" minValue="150" maxValue="500000" count="24">
        <n v="15000"/>
        <n v="17500"/>
        <n v="10000"/>
        <n v="12000"/>
        <n v="13000"/>
        <n v="5000"/>
        <n v="3000"/>
        <n v="500000"/>
        <n v="400"/>
        <n v="1700"/>
        <n v="2310"/>
        <n v="1500"/>
        <n v="1750"/>
        <n v="800"/>
        <n v="150"/>
        <n v="1100"/>
        <n v="4500"/>
        <n v="500"/>
        <n v="1000"/>
        <n v="2600"/>
        <n v="900"/>
        <n v="650"/>
        <n v="4960"/>
        <m/>
      </sharedItems>
    </cacheField>
    <cacheField name="Spent in $" numFmtId="0">
      <sharedItems containsString="0" containsBlank="1" containsNumber="1" minValue="0.268336314847943" maxValue="894.454382826476" count="24">
        <n v="26.8336314847943"/>
        <n v="31.3059033989267"/>
        <n v="17.8890876565295"/>
        <n v="21.4669051878354"/>
        <n v="23.2558139534884"/>
        <n v="8.94454382826476"/>
        <n v="5.36672629695886"/>
        <n v="894.454382826476"/>
        <n v="0.715563506261181"/>
        <n v="3.04114490161002"/>
        <n v="4.13237924865832"/>
        <n v="2.68336314847943"/>
        <n v="3.13059033989267"/>
        <n v="1.43112701252236"/>
        <n v="0.268336314847943"/>
        <n v="1.96779964221825"/>
        <n v="8.05008944543828"/>
        <n v="0.894454382826476"/>
        <n v="1.78890876565295"/>
        <n v="4.65116279069767"/>
        <n v="1.61001788908766"/>
        <n v="1.16279069767442"/>
        <n v="8.87298747763864"/>
        <m/>
      </sharedItems>
    </cacheField>
    <cacheField name="Exchange Rate $" numFmtId="0">
      <sharedItems containsString="0" containsBlank="1" containsNumber="1" containsInteger="1" minValue="559" maxValue="559" count="2">
        <n v="559"/>
        <m/>
      </sharedItems>
    </cacheField>
    <cacheField name="Name" numFmtId="0">
      <sharedItems containsBlank="1" count="11">
        <s v="Annick"/>
        <s v="Jean Jacques"/>
        <s v="E04"/>
        <s v="Roxane"/>
        <s v="Agnes"/>
        <s v="Maxime"/>
        <s v="E15"/>
        <s v="E77"/>
        <s v="E87"/>
        <s v="SGBCI"/>
        <m/>
      </sharedItems>
    </cacheField>
    <cacheField name="Receipt" numFmtId="0">
      <sharedItems containsBlank="1" count="12">
        <m/>
        <s v="01/001"/>
        <s v="01/002"/>
        <s v="01/003"/>
        <s v="B01/001"/>
        <s v="01/006"/>
        <s v="01/004"/>
        <s v="01/005"/>
        <s v="01/007"/>
        <s v="01/008"/>
        <s v="01/009"/>
        <s v="01/010"/>
      </sharedItems>
    </cacheField>
    <cacheField name="Projet" numFmtId="0">
      <sharedItems containsBlank="1" count="2">
        <s v="EAGLE CI"/>
        <m/>
      </sharedItems>
    </cacheField>
    <cacheField name="Donor" numFmtId="0">
      <sharedItems containsBlank="1" count="4">
        <s v="PCF"/>
        <s v="Pro Wildlife "/>
        <s v="AWI"/>
        <m/>
      </sharedItems>
    </cacheField>
    <cacheField name="Country" numFmtId="0">
      <sharedItems containsBlank="1" count="2">
        <s v="Cote d'Ivoire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d v="2026-01-01T00:00:00"/>
    <s v="Solde au 01/01/2026"/>
    <m/>
    <m/>
    <m/>
    <n v="83314"/>
    <x v="0"/>
    <m/>
    <m/>
  </r>
  <r>
    <d v="2026-01-05T00:00:00"/>
    <s v="Transfert à Maxime"/>
    <s v="Media"/>
    <n v="25000"/>
    <m/>
    <n v="58314"/>
    <x v="1"/>
    <s v="01/001"/>
    <s v="Côte d'Ivoire"/>
  </r>
  <r>
    <d v="2026-01-12T00:00:00"/>
    <s v="Transfert à Annick"/>
    <s v="Office"/>
    <n v="10000"/>
    <m/>
    <n v="48314"/>
    <x v="2"/>
    <s v="01/002"/>
    <s v="Côte d'Ivoire"/>
  </r>
  <r>
    <d v="2026-01-14T00:00:00"/>
    <s v="Transfert à Agnes"/>
    <s v="Office"/>
    <n v="6000"/>
    <m/>
    <n v="42314"/>
    <x v="3"/>
    <s v="01/003"/>
    <s v="Côte d'Ivoire"/>
  </r>
  <r>
    <d v="2026-01-19T00:00:00"/>
    <s v="Approv caisse cheque n°9547954"/>
    <m/>
    <m/>
    <n v="160000"/>
    <n v="202314"/>
    <x v="4"/>
    <m/>
    <s v="Côte d'Ivoire"/>
  </r>
  <r>
    <d v="2026-01-19T00:00:00"/>
    <s v="Transfert à Agnes"/>
    <s v="Office"/>
    <n v="13000"/>
    <m/>
    <n v="189314"/>
    <x v="3"/>
    <s v="01/004"/>
    <s v="Côte d'Ivoire"/>
  </r>
  <r>
    <d v="2026-01-19T00:00:00"/>
    <s v="Transfert à Agnes"/>
    <s v="Office"/>
    <n v="30000"/>
    <m/>
    <n v="159314"/>
    <x v="3"/>
    <s v="01/005"/>
    <s v="Côte d'Ivoire"/>
  </r>
  <r>
    <d v="2026-01-19T00:00:00"/>
    <s v="Transfert a Jean Jacques"/>
    <s v="Management"/>
    <n v="10000"/>
    <m/>
    <n v="149314"/>
    <x v="5"/>
    <s v="01/006"/>
    <s v="Côte d'Ivoire"/>
  </r>
  <r>
    <d v="2026-01-19T00:00:00"/>
    <s v="Transfert à Annick"/>
    <s v="Office"/>
    <n v="5000"/>
    <m/>
    <n v="144314"/>
    <x v="2"/>
    <s v="01/006"/>
    <s v="Côte d'Ivoire"/>
  </r>
  <r>
    <d v="2026-01-19T00:00:00"/>
    <s v="Transfert à Agnes"/>
    <s v="Office"/>
    <n v="5000"/>
    <m/>
    <n v="139314"/>
    <x v="3"/>
    <s v="01/006"/>
    <s v="Côte d'Ivoire"/>
  </r>
  <r>
    <d v="2026-01-19T00:00:00"/>
    <s v="Transfert à Maxime"/>
    <s v="Media"/>
    <n v="5000"/>
    <m/>
    <n v="134314"/>
    <x v="1"/>
    <s v="01/006"/>
    <s v="Côte d'Ivoire"/>
  </r>
  <r>
    <d v="2026-01-19T00:00:00"/>
    <s v="Transfert à Roxane"/>
    <s v="Legal"/>
    <n v="5000"/>
    <m/>
    <n v="129314"/>
    <x v="6"/>
    <s v="01/006"/>
    <s v="Côte d'Ivoire"/>
  </r>
  <r>
    <d v="2026-01-19T00:00:00"/>
    <s v="Transfert à E04"/>
    <s v="Investigation"/>
    <n v="5000"/>
    <m/>
    <n v="124314"/>
    <x v="7"/>
    <s v="01/006"/>
    <s v="Côte d'Ivoire"/>
  </r>
  <r>
    <d v="2026-01-19T00:00:00"/>
    <s v="Transfert à E15"/>
    <s v="Investigation"/>
    <n v="5000"/>
    <m/>
    <n v="119314"/>
    <x v="8"/>
    <s v="01/006"/>
    <s v="Côte d'Ivoire"/>
  </r>
  <r>
    <d v="2026-01-19T00:00:00"/>
    <s v="Transfert à E77"/>
    <s v="Investigation"/>
    <n v="5000"/>
    <m/>
    <n v="114314"/>
    <x v="9"/>
    <s v="01/006"/>
    <s v="Côte d'Ivoire"/>
  </r>
  <r>
    <d v="2026-01-19T00:00:00"/>
    <s v="Transfert à E87"/>
    <s v="Investigation"/>
    <n v="5000"/>
    <m/>
    <n v="109314"/>
    <x v="10"/>
    <s v="01/006"/>
    <s v="Côte d'Ivoire"/>
  </r>
  <r>
    <d v="2026-01-19T00:00:00"/>
    <s v="Transfert à Agnes"/>
    <s v="Office"/>
    <n v="2000"/>
    <m/>
    <n v="107314"/>
    <x v="3"/>
    <s v="01/007"/>
    <s v="Côte d'Ivoire"/>
  </r>
  <r>
    <d v="2026-01-27T00:00:00"/>
    <s v="Transfert a Jean Jacques"/>
    <s v="Management"/>
    <n v="5000"/>
    <m/>
    <n v="102314"/>
    <x v="5"/>
    <s v="01/008"/>
    <s v="Côte d'Ivoire"/>
  </r>
  <r>
    <d v="2026-01-27T00:00:00"/>
    <s v="Transfert à Annick"/>
    <s v="Office"/>
    <n v="5000"/>
    <m/>
    <n v="97314"/>
    <x v="2"/>
    <s v="01/008"/>
    <s v="Côte d'Ivoire"/>
  </r>
  <r>
    <d v="2026-01-27T00:00:00"/>
    <s v="Transfert à Agnes"/>
    <s v="Office"/>
    <n v="5000"/>
    <m/>
    <n v="92314"/>
    <x v="3"/>
    <s v="01/008"/>
    <s v="Côte d'Ivoire"/>
  </r>
  <r>
    <d v="2026-01-27T00:00:00"/>
    <s v="Transfert à Maxime"/>
    <s v="Media"/>
    <n v="5000"/>
    <m/>
    <n v="87314"/>
    <x v="1"/>
    <s v="01/008"/>
    <s v="Côte d'Ivoire"/>
  </r>
  <r>
    <d v="2026-01-27T00:00:00"/>
    <s v="Transfert à Roxane"/>
    <s v="Legal"/>
    <n v="5000"/>
    <m/>
    <n v="82314"/>
    <x v="6"/>
    <s v="01/008"/>
    <s v="Côte d'Ivoire"/>
  </r>
  <r>
    <d v="2026-01-27T00:00:00"/>
    <s v="Transfert à E04"/>
    <s v="Investigation"/>
    <n v="5000"/>
    <m/>
    <n v="77314"/>
    <x v="7"/>
    <s v="01/008"/>
    <s v="Côte d'Ivoire"/>
  </r>
  <r>
    <d v="2026-01-27T00:00:00"/>
    <s v="Transfert à E15"/>
    <s v="Investigation"/>
    <n v="5000"/>
    <m/>
    <n v="72314"/>
    <x v="8"/>
    <s v="01/008"/>
    <s v="Côte d'Ivoire"/>
  </r>
  <r>
    <d v="2026-01-27T00:00:00"/>
    <s v="Transfert à E77"/>
    <s v="Investigation"/>
    <n v="5000"/>
    <m/>
    <n v="67314"/>
    <x v="9"/>
    <s v="01/008"/>
    <s v="Côte d'Ivoire"/>
  </r>
  <r>
    <d v="2026-01-27T00:00:00"/>
    <s v="Transfert à E87"/>
    <s v="Investigation"/>
    <n v="5000"/>
    <m/>
    <n v="62314"/>
    <x v="10"/>
    <s v="01/008"/>
    <s v="Côte d'Ivoire"/>
  </r>
  <r>
    <d v="2026-01-27T00:00:00"/>
    <s v="Transfert à Agnes"/>
    <s v="Office"/>
    <n v="2000"/>
    <m/>
    <n v="60314"/>
    <x v="3"/>
    <s v="01/009"/>
    <s v="Côte d'Ivoire"/>
  </r>
  <r>
    <d v="2026-01-30T00:00:00"/>
    <s v="Transfert à Annick"/>
    <s v="Office"/>
    <n v="10000"/>
    <m/>
    <n v="50314"/>
    <x v="2"/>
    <s v="01/010"/>
    <s v="Côte d'Ivoir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d v="2026-01-01T00:00:00"/>
    <s v="Achat de carte de credit Orange Facture N° OCI-ABMALL.007.004847"/>
    <s v="Telephone"/>
    <s v="Office"/>
    <n v="15000"/>
    <n v="26.833631484794275"/>
    <n v="559"/>
    <x v="0"/>
    <m/>
    <s v="EAGLE CI"/>
    <s v="Wildcat 2026"/>
    <s v="Cote d'Ivoire"/>
  </r>
  <r>
    <d v="2026-01-01T00:00:00"/>
    <s v="Achat de carte de credit Orange Facture n° OCI-ABMALL.014.002031"/>
    <s v="Telephone"/>
    <s v="Management"/>
    <n v="17500"/>
    <n v="31.305903398926656"/>
    <n v="559"/>
    <x v="1"/>
    <m/>
    <s v="EAGLE CI"/>
    <s v="Wildcat 2026"/>
    <s v="Cote d'Ivoire"/>
  </r>
  <r>
    <d v="2026-01-01T00:00:00"/>
    <s v="Achat de carte de credit Orange Facture N° OCI-ABMALL.007.004847"/>
    <s v="Telephone"/>
    <s v="Investigation"/>
    <n v="15000"/>
    <n v="26.833631484794275"/>
    <n v="559"/>
    <x v="2"/>
    <m/>
    <s v="EAGLE CI"/>
    <s v="Wildcat 2026"/>
    <s v="Cote d'Ivoire"/>
  </r>
  <r>
    <d v="2026-01-01T00:00:00"/>
    <s v="Achat de carte de credit Orange Facture N° OCI-ABMALL.007.004847"/>
    <s v="Telephone"/>
    <s v="Legal"/>
    <n v="15000"/>
    <n v="26.833631484794275"/>
    <n v="559"/>
    <x v="3"/>
    <m/>
    <s v="EAGLE CI"/>
    <s v="Wildcat 2026"/>
    <s v="Cote d'Ivoire"/>
  </r>
  <r>
    <d v="2026-01-01T00:00:00"/>
    <s v="Achat de carte de credit Orange Facture N° OCI-ABMALL.007.004847"/>
    <s v="Telephone"/>
    <s v="Office"/>
    <n v="15000"/>
    <n v="26.833631484794275"/>
    <n v="559"/>
    <x v="4"/>
    <m/>
    <s v="EAGLE CI"/>
    <s v="Wildcat 2026"/>
    <s v="Cote d'Ivoire"/>
  </r>
  <r>
    <d v="2026-01-01T00:00:00"/>
    <s v="Achat de carte de credit Orange Facture N° OCI-ABMALL.007.004847"/>
    <s v="Telephone"/>
    <s v="Media"/>
    <n v="10000"/>
    <n v="17.889087656529519"/>
    <n v="559"/>
    <x v="5"/>
    <m/>
    <s v="EAGLE CI"/>
    <s v="Wildcat 2026"/>
    <s v="Cote d'Ivoire"/>
  </r>
  <r>
    <d v="2026-01-01T00:00:00"/>
    <s v="Achat de carte de credit Orange Facture N° OCI-ABMALL.007.004847"/>
    <s v="Telephone"/>
    <s v="Investigation"/>
    <n v="15000"/>
    <n v="26.833631484794275"/>
    <n v="559"/>
    <x v="6"/>
    <m/>
    <s v="EAGLE CI"/>
    <s v="Wildcat 2026"/>
    <s v="Cote d'Ivoire"/>
  </r>
  <r>
    <d v="2026-01-01T00:00:00"/>
    <s v="Achat de carte de credit Orange Facture N° OCI-ABMALL.007.004847"/>
    <s v="Telephone"/>
    <s v="Investigation"/>
    <n v="15000"/>
    <n v="26.833631484794275"/>
    <n v="559"/>
    <x v="7"/>
    <m/>
    <s v="EAGLE CI"/>
    <s v="Wildcat 2026"/>
    <s v="Cote d'Ivoire"/>
  </r>
  <r>
    <d v="2026-01-01T00:00:00"/>
    <s v="Achat de carte de credit Orange Facture N° OCI-ABMALL.007.004847"/>
    <s v="Telephone"/>
    <s v="Investigation"/>
    <n v="15000"/>
    <n v="26.833631484794275"/>
    <n v="559"/>
    <x v="8"/>
    <m/>
    <s v="EAGLE CI"/>
    <s v="Wildcat 2025"/>
    <s v="Cote d'Ivoire"/>
  </r>
  <r>
    <d v="2026-01-05T00:00:00"/>
    <s v="Gonzaque-bureau"/>
    <s v="Transport"/>
    <s v="Media"/>
    <n v="12000"/>
    <n v="21.466905187835419"/>
    <n v="559"/>
    <x v="5"/>
    <s v="01/001"/>
    <s v="EAGLE CI"/>
    <s v="Wildcat 2026"/>
    <s v="Cote d'Ivoire"/>
  </r>
  <r>
    <d v="2026-01-05T00:00:00"/>
    <s v="bureau-gonzaque"/>
    <s v="Transport"/>
    <s v="Media"/>
    <n v="13000"/>
    <n v="23.255813953488371"/>
    <n v="559"/>
    <x v="5"/>
    <s v="01/001"/>
    <s v="EAGLE CI"/>
    <s v="Wildcat 2026"/>
    <s v="Cote d'Ivoire"/>
  </r>
  <r>
    <d v="2026-01-12T00:00:00"/>
    <s v="Bingerville -WCF"/>
    <s v="Transport"/>
    <s v="Office"/>
    <n v="5000"/>
    <n v="8.9445438282647594"/>
    <n v="559"/>
    <x v="0"/>
    <s v="01/002"/>
    <s v="EAGLE CI"/>
    <s v="Wildcat 2025"/>
    <s v="Cote d'Ivoire"/>
  </r>
  <r>
    <d v="2026-01-12T00:00:00"/>
    <s v="WCF-Bingerville"/>
    <s v="Transport"/>
    <s v="Office"/>
    <n v="5000"/>
    <n v="8.9445438282647594"/>
    <n v="559"/>
    <x v="0"/>
    <s v="01/002"/>
    <s v="EAGLE CI"/>
    <s v="Wildcat 2025"/>
    <s v="Cote d'Ivoire"/>
  </r>
  <r>
    <d v="2026-01-14T00:00:00"/>
    <s v="Bureau-WCF"/>
    <s v="Transport"/>
    <s v="Office"/>
    <n v="3000"/>
    <n v="5.3667262969588547"/>
    <n v="559"/>
    <x v="4"/>
    <s v="01/003"/>
    <s v="EAGLE CI"/>
    <s v="Wildcat 2026"/>
    <s v="Cote d'Ivoire"/>
  </r>
  <r>
    <d v="2026-01-14T00:00:00"/>
    <s v="WCF-bureau"/>
    <s v="Transport"/>
    <s v="Office"/>
    <n v="3000"/>
    <n v="5.3667262969588547"/>
    <n v="559"/>
    <x v="4"/>
    <s v="01/003"/>
    <s v="EAGLE CI"/>
    <s v="Wildcat 2025"/>
    <s v="Cote d'Ivoire"/>
  </r>
  <r>
    <d v="2026-01-15T00:00:00"/>
    <s v="Reglement Loyer mois de Janvier 2026 ,Cheque n°9547954"/>
    <s v="Rent &amp; Utilities"/>
    <s v="Office"/>
    <n v="500000"/>
    <n v="894.45438282647581"/>
    <n v="559"/>
    <x v="9"/>
    <s v="B01/001"/>
    <s v="EAGLE CI"/>
    <s v="Wildcat 2026"/>
    <s v="Cote d'Ivoire"/>
  </r>
  <r>
    <d v="2026-01-19T00:00:00"/>
    <s v="Achat de carte de credit Orange Facture n° OCI-ABMALL.010.004891"/>
    <s v="Telephone"/>
    <s v="Office"/>
    <n v="5000"/>
    <n v="8.9445438282647594"/>
    <n v="559"/>
    <x v="0"/>
    <s v="01/006"/>
    <s v="EAGLE CI"/>
    <s v="Wildcat 2026"/>
    <s v="Cote d'Ivoire"/>
  </r>
  <r>
    <d v="2026-01-19T00:00:00"/>
    <s v="Achat de carte de credit Orange Facture n° OCI-ABMALL.010.004891"/>
    <s v="Telephone"/>
    <s v="Management"/>
    <n v="10000"/>
    <n v="17.889087656529519"/>
    <n v="559"/>
    <x v="1"/>
    <s v="01/006"/>
    <s v="EAGLE CI"/>
    <s v="Wildcat 2026"/>
    <s v="Cote d'Ivoire"/>
  </r>
  <r>
    <d v="2026-01-19T00:00:00"/>
    <s v="Achat de carte de credit Orange Facture n° OCI-ABMALL.010.004891"/>
    <s v="Telephone"/>
    <s v="Investigation"/>
    <n v="5000"/>
    <n v="8.9445438282647594"/>
    <n v="559"/>
    <x v="2"/>
    <s v="01/006"/>
    <s v="EAGLE CI"/>
    <s v="Wildcat 2026"/>
    <s v="Cote d'Ivoire"/>
  </r>
  <r>
    <d v="2026-01-19T00:00:00"/>
    <s v="Achat de carte de credit Orange Facture n° OCI-ABMALL.010.004891"/>
    <s v="Telephone"/>
    <s v="Legal"/>
    <n v="5000"/>
    <n v="8.9445438282647594"/>
    <n v="559"/>
    <x v="3"/>
    <s v="01/006"/>
    <s v="EAGLE CI"/>
    <s v="Wildcat 2025"/>
    <s v="Cote d'Ivoire"/>
  </r>
  <r>
    <d v="2026-01-19T00:00:00"/>
    <s v="Achat de carte de credit Orange Facture n° OCI-ABMALL.010.004891"/>
    <s v="Telephone"/>
    <s v="Office"/>
    <n v="5000"/>
    <n v="8.9445438282647594"/>
    <n v="559"/>
    <x v="4"/>
    <s v="01/006"/>
    <s v="EAGLE CI"/>
    <s v="Wildcat 2025"/>
    <s v="Cote d'Ivoire"/>
  </r>
  <r>
    <d v="2026-01-19T00:00:00"/>
    <s v="Bureau-WCF"/>
    <s v="Transport"/>
    <s v="Office"/>
    <n v="3000"/>
    <n v="5.3667262969588547"/>
    <n v="559"/>
    <x v="4"/>
    <s v="01/004"/>
    <s v="EAGLE CI"/>
    <s v="Wildcat 2025"/>
    <s v="Cote d'Ivoire"/>
  </r>
  <r>
    <d v="2026-01-19T00:00:00"/>
    <s v="WCF-banque"/>
    <s v="Transport"/>
    <s v="Office"/>
    <n v="5000"/>
    <n v="8.9445438282647594"/>
    <n v="559"/>
    <x v="4"/>
    <s v="01/004"/>
    <s v="EAGLE CI"/>
    <s v="Wildcat 2025"/>
    <s v="Cote d'Ivoire"/>
  </r>
  <r>
    <d v="2026-01-19T00:00:00"/>
    <s v="banque-bureau"/>
    <s v="Transport"/>
    <s v="Office"/>
    <n v="5000"/>
    <n v="8.9445438282647594"/>
    <n v="559"/>
    <x v="4"/>
    <s v="01/004"/>
    <s v="EAGLE CI"/>
    <s v="Wildcat 2025"/>
    <s v="Cote d'Ivoire"/>
  </r>
  <r>
    <d v="2026-01-19T00:00:00"/>
    <s v="Gant plastique "/>
    <s v="Office Materials"/>
    <s v="Office"/>
    <n v="400"/>
    <n v="0.7155635062611807"/>
    <n v="559"/>
    <x v="4"/>
    <s v="01/005"/>
    <s v="EAGLE CI"/>
    <s v="Wildcat 2025"/>
    <s v="Cote d'Ivoire"/>
  </r>
  <r>
    <d v="2026-01-19T00:00:00"/>
    <s v="Café au lait"/>
    <s v="Office Materials"/>
    <s v="Office"/>
    <n v="1700"/>
    <n v="3.0411449016100178"/>
    <n v="559"/>
    <x v="4"/>
    <s v="01/005"/>
    <s v="EAGLE CI"/>
    <s v="Wildcat 2025"/>
    <s v="Cote d'Ivoire"/>
  </r>
  <r>
    <d v="2026-01-19T00:00:00"/>
    <s v="Sucre roux"/>
    <s v="Office Materials"/>
    <s v="Office"/>
    <n v="2310"/>
    <n v="4.1323792486583182"/>
    <n v="559"/>
    <x v="4"/>
    <s v="01/005"/>
    <s v="EAGLE CI"/>
    <s v="Wildcat 2025"/>
    <s v="Cote d'Ivoire"/>
  </r>
  <r>
    <d v="2026-01-19T00:00:00"/>
    <s v="Café"/>
    <s v="Office Materials"/>
    <s v="Office"/>
    <n v="1500"/>
    <n v="2.6833631484794274"/>
    <n v="559"/>
    <x v="4"/>
    <s v="01/005"/>
    <s v="EAGLE CI"/>
    <s v="Wildcat 2025"/>
    <s v="Cote d'Ivoire"/>
  </r>
  <r>
    <d v="2026-01-19T00:00:00"/>
    <s v="Huile "/>
    <s v="Office Materials"/>
    <s v="Office"/>
    <n v="1750"/>
    <n v="3.1305903398926653"/>
    <n v="559"/>
    <x v="4"/>
    <s v="01/005"/>
    <s v="EAGLE CI"/>
    <s v="Wildcat 2025"/>
    <s v="Cote d'Ivoire"/>
  </r>
  <r>
    <d v="2026-01-19T00:00:00"/>
    <s v="Tea victoria citron"/>
    <s v="Office Materials"/>
    <s v="Office"/>
    <n v="800"/>
    <n v="1.4311270125223614"/>
    <n v="559"/>
    <x v="4"/>
    <s v="01/005"/>
    <s v="EAGLE CI"/>
    <s v="Wildcat 2025"/>
    <s v="Cote d'Ivoire"/>
  </r>
  <r>
    <d v="2026-01-19T00:00:00"/>
    <s v="Tea victoria Orange"/>
    <s v="Office Materials"/>
    <s v="Office"/>
    <n v="800"/>
    <n v="1.4311270125223614"/>
    <n v="559"/>
    <x v="4"/>
    <s v="01/005"/>
    <s v="EAGLE CI"/>
    <s v="Wildcat 2025"/>
    <s v="Cote d'Ivoire"/>
  </r>
  <r>
    <d v="2026-01-19T00:00:00"/>
    <s v="chocolat en poudre"/>
    <s v="Office Materials"/>
    <s v="Office"/>
    <n v="150"/>
    <n v="0.26833631484794274"/>
    <n v="559"/>
    <x v="4"/>
    <s v="01/005"/>
    <s v="EAGLE CI"/>
    <s v="Wildcat 2025"/>
    <s v="Cote d'Ivoire"/>
  </r>
  <r>
    <d v="2026-01-19T00:00:00"/>
    <s v="Eau de javel"/>
    <s v="Office Materials"/>
    <s v="Office"/>
    <n v="1100"/>
    <n v="1.9677996422182469"/>
    <n v="559"/>
    <x v="4"/>
    <s v="01/005"/>
    <s v="EAGLE CI"/>
    <s v="Wildcat 2025"/>
    <s v="Cote d'Ivoire"/>
  </r>
  <r>
    <d v="2026-01-19T00:00:00"/>
    <s v="lotus"/>
    <s v="Office Materials"/>
    <s v="Office"/>
    <n v="3000"/>
    <n v="5.3667262969588547"/>
    <n v="559"/>
    <x v="4"/>
    <s v="01/005"/>
    <s v="EAGLE CI"/>
    <s v="Wildcat 2025"/>
    <s v="Cote d'Ivoire"/>
  </r>
  <r>
    <d v="2026-01-19T00:00:00"/>
    <s v="Sac poubelle"/>
    <s v="Office Materials"/>
    <s v="Office"/>
    <n v="1500"/>
    <n v="2.6833631484794274"/>
    <n v="559"/>
    <x v="4"/>
    <s v="01/005"/>
    <s v="EAGLE CI"/>
    <s v="Wildcat 2025"/>
    <s v="Cote d'Ivoire"/>
  </r>
  <r>
    <d v="2026-01-19T00:00:00"/>
    <s v="Papier hygenique"/>
    <s v="Office Materials"/>
    <s v="Office"/>
    <n v="1500"/>
    <n v="2.6833631484794274"/>
    <n v="559"/>
    <x v="4"/>
    <s v="01/005"/>
    <s v="EAGLE CI"/>
    <s v="Wildcat 2025"/>
    <s v="Cote d'Ivoire"/>
  </r>
  <r>
    <d v="2026-01-19T00:00:00"/>
    <s v="Poudre a vessaille"/>
    <s v="Office Materials"/>
    <s v="Office"/>
    <n v="400"/>
    <n v="0.7155635062611807"/>
    <n v="559"/>
    <x v="4"/>
    <s v="01/005"/>
    <s v="EAGLE CI"/>
    <s v="Wildcat 2025"/>
    <s v="Cote d'Ivoire"/>
  </r>
  <r>
    <d v="2026-01-19T00:00:00"/>
    <s v="Mouchoir"/>
    <s v="Office Materials"/>
    <s v="Office"/>
    <n v="4500"/>
    <n v="8.0500894454382834"/>
    <n v="559"/>
    <x v="4"/>
    <s v="01/005"/>
    <s v="EAGLE CI"/>
    <s v="Wildcat 2025"/>
    <s v="Cote d'Ivoire"/>
  </r>
  <r>
    <d v="2026-01-19T00:00:00"/>
    <s v="lessive en poudre"/>
    <s v="Office Materials"/>
    <s v="Office"/>
    <n v="800"/>
    <n v="1.4311270125223614"/>
    <n v="559"/>
    <x v="4"/>
    <s v="01/005"/>
    <s v="EAGLE CI"/>
    <s v="Wildcat 2025"/>
    <s v="Cote d'Ivoire"/>
  </r>
  <r>
    <d v="2026-01-19T00:00:00"/>
    <s v="Liquide vais karma"/>
    <s v="Office Materials"/>
    <s v="Office"/>
    <n v="500"/>
    <n v="0.89445438282647582"/>
    <n v="559"/>
    <x v="4"/>
    <s v="01/005"/>
    <s v="EAGLE CI"/>
    <s v="Wildcat 2025"/>
    <s v="Cote d'Ivoire"/>
  </r>
  <r>
    <d v="2026-01-19T00:00:00"/>
    <s v="desodorisant"/>
    <s v="Office Materials"/>
    <s v="Office"/>
    <n v="1000"/>
    <n v="1.7889087656529516"/>
    <n v="559"/>
    <x v="4"/>
    <s v="01/005"/>
    <s v="EAGLE CI"/>
    <s v="Wildcat 2025"/>
    <s v="Cote d'Ivoire"/>
  </r>
  <r>
    <d v="2026-01-19T00:00:00"/>
    <s v="Liquide vais karma"/>
    <s v="Office Materials"/>
    <s v="Office"/>
    <n v="500"/>
    <n v="0.89445438282647582"/>
    <n v="559"/>
    <x v="4"/>
    <s v="01/005"/>
    <s v="EAGLE CI"/>
    <s v="Wildcat 2025"/>
    <s v="Cote d'Ivoire"/>
  </r>
  <r>
    <d v="2026-01-19T00:00:00"/>
    <s v="insecticide"/>
    <s v="Office Materials"/>
    <s v="Office"/>
    <n v="2600"/>
    <n v="4.6511627906976747"/>
    <n v="559"/>
    <x v="4"/>
    <s v="01/005"/>
    <s v="EAGLE CI"/>
    <s v="Wildcat 2025"/>
    <s v="Cote d'Ivoire"/>
  </r>
  <r>
    <d v="2026-01-19T00:00:00"/>
    <s v="Savon liquide"/>
    <s v="Office Materials"/>
    <s v="Office"/>
    <n v="900"/>
    <n v="1.6100178890876566"/>
    <n v="559"/>
    <x v="4"/>
    <s v="01/005"/>
    <s v="EAGLE CI"/>
    <s v="Wildcat 2025"/>
    <s v="Cote d'Ivoire"/>
  </r>
  <r>
    <d v="2026-01-19T00:00:00"/>
    <s v="Liquide sol"/>
    <s v="Office Materials"/>
    <s v="Office"/>
    <n v="1000"/>
    <n v="1.7889087656529516"/>
    <n v="559"/>
    <x v="4"/>
    <s v="01/005"/>
    <s v="EAGLE CI"/>
    <s v="Wildcat 2025"/>
    <s v="Cote d'Ivoire"/>
  </r>
  <r>
    <d v="2026-01-19T00:00:00"/>
    <s v="Savon liquide"/>
    <s v="Office Materials"/>
    <s v="Office"/>
    <n v="650"/>
    <n v="1.1627906976744187"/>
    <n v="559"/>
    <x v="4"/>
    <s v="01/005"/>
    <s v="EAGLE CI"/>
    <s v="Wildcat 2025"/>
    <s v="Cote d'Ivoire"/>
  </r>
  <r>
    <d v="2026-01-19T00:00:00"/>
    <s v="nettoyage vitre liquide"/>
    <s v="Office Materials"/>
    <s v="Office"/>
    <n v="1100"/>
    <n v="1.9677996422182469"/>
    <n v="559"/>
    <x v="4"/>
    <s v="01/005"/>
    <s v="EAGLE CI"/>
    <s v="Wildcat 2025"/>
    <s v="Cote d'Ivoire"/>
  </r>
  <r>
    <d v="2026-01-19T00:00:00"/>
    <s v="Bureau-Agence Orange"/>
    <s v="Transport"/>
    <s v="Office"/>
    <n v="1000"/>
    <n v="1.7889087656529516"/>
    <n v="559"/>
    <x v="4"/>
    <s v="01/007"/>
    <s v="EAGLE CI"/>
    <s v="Wildcat 2025"/>
    <s v="Cote d'Ivoire"/>
  </r>
  <r>
    <d v="2026-01-19T00:00:00"/>
    <s v="Agence Orange-bureau"/>
    <s v="Transport"/>
    <s v="Office"/>
    <n v="1000"/>
    <n v="1.7889087656529516"/>
    <n v="559"/>
    <x v="4"/>
    <s v="01/007"/>
    <s v="EAGLE CI"/>
    <s v="Wildcat 2025"/>
    <s v="Cote d'Ivoire"/>
  </r>
  <r>
    <d v="2026-01-19T00:00:00"/>
    <s v="Achat de carte de credit Orange Facture n° OCI-ABMALL.010.004891"/>
    <s v="Telephone"/>
    <s v="Media"/>
    <n v="5000"/>
    <n v="8.9445438282647594"/>
    <n v="559"/>
    <x v="5"/>
    <s v="01/006"/>
    <s v="EAGLE CI"/>
    <s v="Wildcat 2025"/>
    <s v="Cote d'Ivoire"/>
  </r>
  <r>
    <d v="2026-01-19T00:00:00"/>
    <s v="Achat de carte de credit Orange Facture n° OCI-ABMALL.010.004891"/>
    <s v="Telephone"/>
    <s v="Investigation"/>
    <n v="5000"/>
    <n v="8.9445438282647594"/>
    <n v="559"/>
    <x v="6"/>
    <s v="01/006"/>
    <s v="EAGLE CI"/>
    <s v="Wildcat 2025"/>
    <s v="Cote d'Ivoire"/>
  </r>
  <r>
    <d v="2026-01-19T00:00:00"/>
    <s v="Achat de carte de credit Orange Facture n° OCI-ABMALL.010.004891"/>
    <s v="Telephone"/>
    <s v="Investigation"/>
    <n v="5000"/>
    <n v="8.9445438282647594"/>
    <n v="559"/>
    <x v="7"/>
    <s v="01/006"/>
    <s v="EAGLE CI"/>
    <s v="Wildcat 2025"/>
    <s v="Cote d'Ivoire"/>
  </r>
  <r>
    <d v="2026-01-19T00:00:00"/>
    <s v="Achat de carte de credit Orange Facture n° OCI-ABMALL.010.004891"/>
    <s v="Telephone"/>
    <s v="Investigation"/>
    <n v="5000"/>
    <n v="8.9445438282647594"/>
    <n v="559"/>
    <x v="8"/>
    <s v="01/006"/>
    <s v="EAGLE CI"/>
    <s v="Wildcat 2025"/>
    <s v="Cote d'Ivoire"/>
  </r>
  <r>
    <d v="2026-01-27T00:00:00"/>
    <s v="Achat de carte de credit Orange Facture n° OCI-ABMALL.006.003865"/>
    <s v="Telephone"/>
    <s v="Office"/>
    <n v="5000"/>
    <n v="8.9445438282647594"/>
    <n v="559"/>
    <x v="0"/>
    <s v="01/008"/>
    <s v="EAGLE CI"/>
    <s v="Wildcat 2025"/>
    <s v="Cote d'Ivoire"/>
  </r>
  <r>
    <d v="2026-01-27T00:00:00"/>
    <s v="Achat de carte de credit Orange Facture n° OCI-ABMALL.006.003865"/>
    <s v="Telephone"/>
    <s v="Management"/>
    <n v="5000"/>
    <n v="8.9445438282647594"/>
    <n v="559"/>
    <x v="1"/>
    <s v="01/008"/>
    <s v="EAGLE CI"/>
    <s v="Wildcat 2025"/>
    <s v="Cote d'Ivoire"/>
  </r>
  <r>
    <d v="2026-01-27T00:00:00"/>
    <s v="Achat de carte de credit Orange Facture n° OCI-ABMALL.006.003865"/>
    <s v="Telephone"/>
    <s v="Investigation"/>
    <n v="5000"/>
    <n v="8.9445438282647594"/>
    <n v="559"/>
    <x v="2"/>
    <s v="01/008"/>
    <s v="EAGLE CI"/>
    <s v="Wildcat 2025"/>
    <s v="Cote d'Ivoire"/>
  </r>
  <r>
    <d v="2026-01-27T00:00:00"/>
    <s v="Achat de carte de credit Orange Facture n° OCI-ABMALL.006.003865"/>
    <s v="Telephone"/>
    <s v="Legal"/>
    <n v="5000"/>
    <n v="8.9445438282647594"/>
    <n v="559"/>
    <x v="3"/>
    <s v="01/008"/>
    <s v="EAGLE CI"/>
    <s v="Wildcat 2025"/>
    <s v="Cote d'Ivoire"/>
  </r>
  <r>
    <d v="2026-01-27T00:00:00"/>
    <s v="Achat de carte de credit Orange Facture n° OCI-ABMALL.006.003865"/>
    <s v="Telephone"/>
    <s v="Office"/>
    <n v="5000"/>
    <n v="8.9445438282647594"/>
    <n v="559"/>
    <x v="4"/>
    <s v="01/008"/>
    <s v="EAGLE CI"/>
    <s v="Wildcat 2025"/>
    <s v="Cote d'Ivoire"/>
  </r>
  <r>
    <d v="2026-01-27T00:00:00"/>
    <s v="Bureau-Agence Orange"/>
    <s v="Transport"/>
    <s v="Office"/>
    <n v="1000"/>
    <n v="1.7889087656529516"/>
    <n v="559"/>
    <x v="4"/>
    <s v="01/009"/>
    <s v="EAGLE CI"/>
    <s v="Wildcat 2025"/>
    <s v="Cote d'Ivoire"/>
  </r>
  <r>
    <d v="2026-01-27T00:00:00"/>
    <s v="Agence Orange-bureau"/>
    <s v="Transport"/>
    <s v="Office"/>
    <n v="1000"/>
    <n v="1.7889087656529516"/>
    <n v="559"/>
    <x v="4"/>
    <s v="01/009"/>
    <s v="EAGLE CI"/>
    <s v="Wildcat 2025"/>
    <s v="Cote d'Ivoire"/>
  </r>
  <r>
    <d v="2026-01-27T00:00:00"/>
    <s v="Achat de carte de credit Orange Facture n° OCI-ABMALL.006.003865"/>
    <s v="Telephone"/>
    <s v="Media"/>
    <n v="5000"/>
    <n v="8.9445438282647594"/>
    <n v="559"/>
    <x v="5"/>
    <s v="01/008"/>
    <s v="EAGLE CI"/>
    <s v="Wildcat 2025"/>
    <s v="Cote d'Ivoire"/>
  </r>
  <r>
    <d v="2026-01-27T00:00:00"/>
    <s v="Achat de carte de credit Orange Facture n° OCI-ABMALL.006.003865"/>
    <s v="Telephone"/>
    <s v="Investigation"/>
    <n v="5000"/>
    <n v="8.9445438282647594"/>
    <n v="559"/>
    <x v="6"/>
    <s v="01/008"/>
    <s v="EAGLE CI"/>
    <s v="Wildcat 2025"/>
    <s v="Cote d'Ivoire"/>
  </r>
  <r>
    <d v="2026-01-27T00:00:00"/>
    <s v="Achat de carte de credit Orange Facture n° OCI-ABMALL.006.003865"/>
    <s v="Telephone"/>
    <s v="Investigation"/>
    <n v="5000"/>
    <n v="8.9445438282647594"/>
    <n v="559"/>
    <x v="7"/>
    <s v="01/008"/>
    <s v="EAGLE CI"/>
    <s v="Wildcat 2025"/>
    <s v="Cote d'Ivoire"/>
  </r>
  <r>
    <d v="2026-01-27T00:00:00"/>
    <s v="Achat de carte de credit Orange Facture n° OCI-ABMALL.006.003865"/>
    <s v="Telephone"/>
    <s v="Investigation"/>
    <n v="5000"/>
    <n v="8.9445438282647594"/>
    <n v="559"/>
    <x v="8"/>
    <s v="01/008"/>
    <s v="EAGLE CI"/>
    <s v="Wildcat 2025"/>
    <s v="Cote d'Ivoire"/>
  </r>
  <r>
    <d v="2026-01-30T00:00:00"/>
    <s v="Bingerville -WCF"/>
    <s v="Transport"/>
    <s v="Office"/>
    <n v="5000"/>
    <n v="8.9445438282647594"/>
    <n v="559"/>
    <x v="0"/>
    <s v="01/010"/>
    <s v="EAGLE CI"/>
    <s v="Wildcat 2025"/>
    <s v="Cote d'Ivoire"/>
  </r>
  <r>
    <d v="2026-01-30T00:00:00"/>
    <s v="WCF-Bingerville"/>
    <s v="Transport"/>
    <s v="Office"/>
    <n v="5000"/>
    <n v="8.9445438282647594"/>
    <n v="559"/>
    <x v="0"/>
    <s v="01/010"/>
    <s v="EAGLE CI"/>
    <s v="Wildcat 2025"/>
    <s v="Cote d'Ivoire"/>
  </r>
  <r>
    <d v="2026-01-30T00:00:00"/>
    <s v="Agios du 31/12/2025 au 31/01/2026"/>
    <s v="Bank Fees"/>
    <s v="Office"/>
    <n v="4960"/>
    <n v="8.8729874776386399"/>
    <n v="559"/>
    <x v="9"/>
    <m/>
    <s v="EAGLE CI"/>
    <s v="Wildcat 2026"/>
    <s v="Cote d'Ivoire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d v="2026-01-01T00:00:00"/>
    <s v="Achat de carte de credit Orange Facture N° OCI-ABMALL.007.004847"/>
    <x v="0"/>
    <x v="0"/>
    <n v="15000"/>
    <n v="26.833631484794275"/>
    <n v="559"/>
    <s v="Annick"/>
    <m/>
    <s v="EAGLE CI"/>
    <s v="Wildcat 2026"/>
    <s v="Cote d'Ivoire"/>
  </r>
  <r>
    <d v="2026-01-01T00:00:00"/>
    <s v="Achat de carte de credit Orange Facture n° OCI-ABMALL.014.002031"/>
    <x v="0"/>
    <x v="1"/>
    <n v="17500"/>
    <n v="31.305903398926656"/>
    <n v="559"/>
    <s v="Jean Jacques"/>
    <m/>
    <s v="EAGLE CI"/>
    <s v="Wildcat 2026"/>
    <s v="Cote d'Ivoire"/>
  </r>
  <r>
    <d v="2026-01-01T00:00:00"/>
    <s v="Achat de carte de credit Orange Facture N° OCI-ABMALL.007.004847"/>
    <x v="0"/>
    <x v="2"/>
    <n v="15000"/>
    <n v="26.833631484794275"/>
    <n v="559"/>
    <s v="E04"/>
    <m/>
    <s v="EAGLE CI"/>
    <s v="Wildcat 2026"/>
    <s v="Cote d'Ivoire"/>
  </r>
  <r>
    <d v="2026-01-01T00:00:00"/>
    <s v="Achat de carte de credit Orange Facture N° OCI-ABMALL.007.004847"/>
    <x v="0"/>
    <x v="3"/>
    <n v="15000"/>
    <n v="26.833631484794275"/>
    <n v="559"/>
    <s v="Roxane"/>
    <m/>
    <s v="EAGLE CI"/>
    <s v="Wildcat 2026"/>
    <s v="Cote d'Ivoire"/>
  </r>
  <r>
    <d v="2026-01-01T00:00:00"/>
    <s v="Achat de carte de credit Orange Facture N° OCI-ABMALL.007.004847"/>
    <x v="0"/>
    <x v="0"/>
    <n v="15000"/>
    <n v="26.833631484794275"/>
    <n v="559"/>
    <s v="Agnes"/>
    <m/>
    <s v="EAGLE CI"/>
    <s v="Wildcat 2026"/>
    <s v="Cote d'Ivoire"/>
  </r>
  <r>
    <d v="2026-01-01T00:00:00"/>
    <s v="Achat de carte de credit Orange Facture N° OCI-ABMALL.007.004847"/>
    <x v="0"/>
    <x v="4"/>
    <n v="10000"/>
    <n v="17.889087656529519"/>
    <n v="559"/>
    <s v="Maxime"/>
    <m/>
    <s v="EAGLE CI"/>
    <s v="Wildcat 2026"/>
    <s v="Cote d'Ivoire"/>
  </r>
  <r>
    <d v="2026-01-01T00:00:00"/>
    <s v="Achat de carte de credit Orange Facture N° OCI-ABMALL.007.004847"/>
    <x v="0"/>
    <x v="2"/>
    <n v="15000"/>
    <n v="26.833631484794275"/>
    <n v="559"/>
    <s v="E15"/>
    <m/>
    <s v="EAGLE CI"/>
    <s v="Wildcat 2026"/>
    <s v="Cote d'Ivoire"/>
  </r>
  <r>
    <d v="2026-01-01T00:00:00"/>
    <s v="Achat de carte de credit Orange Facture N° OCI-ABMALL.007.004847"/>
    <x v="0"/>
    <x v="2"/>
    <n v="15000"/>
    <n v="26.833631484794275"/>
    <n v="559"/>
    <s v="E77"/>
    <m/>
    <s v="EAGLE CI"/>
    <s v="Wildcat 2026"/>
    <s v="Cote d'Ivoire"/>
  </r>
  <r>
    <d v="2026-01-01T00:00:00"/>
    <s v="Achat de carte de credit Orange Facture N° OCI-ABMALL.007.004847"/>
    <x v="0"/>
    <x v="2"/>
    <n v="15000"/>
    <n v="26.833631484794275"/>
    <n v="559"/>
    <s v="E87"/>
    <m/>
    <s v="EAGLE CI"/>
    <s v="Wildcat 2025"/>
    <s v="Cote d'Ivoire"/>
  </r>
  <r>
    <d v="2026-01-05T00:00:00"/>
    <s v="Gonzaque-bureau"/>
    <x v="1"/>
    <x v="4"/>
    <n v="12000"/>
    <n v="21.466905187835419"/>
    <n v="559"/>
    <s v="Maxime"/>
    <s v="01/001"/>
    <s v="EAGLE CI"/>
    <s v="Wildcat 2026"/>
    <s v="Cote d'Ivoire"/>
  </r>
  <r>
    <d v="2026-01-05T00:00:00"/>
    <s v="bureau-gonzaque"/>
    <x v="1"/>
    <x v="4"/>
    <n v="13000"/>
    <n v="23.255813953488371"/>
    <n v="559"/>
    <s v="Maxime"/>
    <s v="01/001"/>
    <s v="EAGLE CI"/>
    <s v="Wildcat 2026"/>
    <s v="Cote d'Ivoire"/>
  </r>
  <r>
    <d v="2026-01-12T00:00:00"/>
    <s v="Bingerville -WCF"/>
    <x v="1"/>
    <x v="0"/>
    <n v="5000"/>
    <n v="8.9445438282647594"/>
    <n v="559"/>
    <s v="Annick"/>
    <s v="01/002"/>
    <s v="EAGLE CI"/>
    <s v="Wildcat 2025"/>
    <s v="Cote d'Ivoire"/>
  </r>
  <r>
    <d v="2026-01-12T00:00:00"/>
    <s v="WCF-Bingerville"/>
    <x v="1"/>
    <x v="0"/>
    <n v="5000"/>
    <n v="8.9445438282647594"/>
    <n v="559"/>
    <s v="Annick"/>
    <s v="01/002"/>
    <s v="EAGLE CI"/>
    <s v="Wildcat 2025"/>
    <s v="Cote d'Ivoire"/>
  </r>
  <r>
    <d v="2026-01-14T00:00:00"/>
    <s v="Bureau-WCF"/>
    <x v="1"/>
    <x v="0"/>
    <n v="3000"/>
    <n v="5.3667262969588547"/>
    <n v="559"/>
    <s v="Agnes"/>
    <s v="01/003"/>
    <s v="EAGLE CI"/>
    <s v="Wildcat 2026"/>
    <s v="Cote d'Ivoire"/>
  </r>
  <r>
    <d v="2026-01-14T00:00:00"/>
    <s v="WCF-bureau"/>
    <x v="1"/>
    <x v="0"/>
    <n v="3000"/>
    <n v="5.3667262969588547"/>
    <n v="559"/>
    <s v="Agnes"/>
    <s v="01/003"/>
    <s v="EAGLE CI"/>
    <s v="Wildcat 2025"/>
    <s v="Cote d'Ivoire"/>
  </r>
  <r>
    <d v="2026-01-15T00:00:00"/>
    <s v="Reglement Loyer mois de Janvier 2026 ,Cheque n°9547954"/>
    <x v="2"/>
    <x v="0"/>
    <n v="500000"/>
    <n v="894.45438282647581"/>
    <n v="559"/>
    <s v="SGBCI"/>
    <s v="B01/001"/>
    <s v="EAGLE CI"/>
    <s v="Wildcat 2026"/>
    <s v="Cote d'Ivoire"/>
  </r>
  <r>
    <d v="2026-01-19T00:00:00"/>
    <s v="Achat de carte de credit Orange Facture n° OCI-ABMALL.010.004891"/>
    <x v="0"/>
    <x v="0"/>
    <n v="5000"/>
    <n v="8.9445438282647594"/>
    <n v="559"/>
    <s v="Annick"/>
    <s v="01/006"/>
    <s v="EAGLE CI"/>
    <s v="Wildcat 2026"/>
    <s v="Cote d'Ivoire"/>
  </r>
  <r>
    <d v="2026-01-19T00:00:00"/>
    <s v="Achat de carte de credit Orange Facture n° OCI-ABMALL.010.004891"/>
    <x v="0"/>
    <x v="1"/>
    <n v="10000"/>
    <n v="17.889087656529519"/>
    <n v="559"/>
    <s v="Jean Jacques"/>
    <s v="01/006"/>
    <s v="EAGLE CI"/>
    <s v="Wildcat 2026"/>
    <s v="Cote d'Ivoire"/>
  </r>
  <r>
    <d v="2026-01-19T00:00:00"/>
    <s v="Achat de carte de credit Orange Facture n° OCI-ABMALL.010.004891"/>
    <x v="0"/>
    <x v="2"/>
    <n v="5000"/>
    <n v="8.9445438282647594"/>
    <n v="559"/>
    <s v="E04"/>
    <s v="01/006"/>
    <s v="EAGLE CI"/>
    <s v="Wildcat 2026"/>
    <s v="Cote d'Ivoire"/>
  </r>
  <r>
    <d v="2026-01-19T00:00:00"/>
    <s v="Achat de carte de credit Orange Facture n° OCI-ABMALL.010.004891"/>
    <x v="0"/>
    <x v="3"/>
    <n v="5000"/>
    <n v="8.9445438282647594"/>
    <n v="559"/>
    <s v="Roxane"/>
    <s v="01/006"/>
    <s v="EAGLE CI"/>
    <s v="Wildcat 2025"/>
    <s v="Cote d'Ivoire"/>
  </r>
  <r>
    <d v="2026-01-19T00:00:00"/>
    <s v="Achat de carte de credit Orange Facture n° OCI-ABMALL.010.004891"/>
    <x v="0"/>
    <x v="0"/>
    <n v="5000"/>
    <n v="8.9445438282647594"/>
    <n v="559"/>
    <s v="Agnes"/>
    <s v="01/006"/>
    <s v="EAGLE CI"/>
    <s v="Wildcat 2025"/>
    <s v="Cote d'Ivoire"/>
  </r>
  <r>
    <d v="2026-01-19T00:00:00"/>
    <s v="Bureau-WCF"/>
    <x v="1"/>
    <x v="0"/>
    <n v="3000"/>
    <n v="5.3667262969588547"/>
    <n v="559"/>
    <s v="Agnes"/>
    <s v="01/004"/>
    <s v="EAGLE CI"/>
    <s v="Wildcat 2025"/>
    <s v="Cote d'Ivoire"/>
  </r>
  <r>
    <d v="2026-01-19T00:00:00"/>
    <s v="WCF-banque"/>
    <x v="1"/>
    <x v="0"/>
    <n v="5000"/>
    <n v="8.9445438282647594"/>
    <n v="559"/>
    <s v="Agnes"/>
    <s v="01/004"/>
    <s v="EAGLE CI"/>
    <s v="Wildcat 2025"/>
    <s v="Cote d'Ivoire"/>
  </r>
  <r>
    <d v="2026-01-19T00:00:00"/>
    <s v="banque-bureau"/>
    <x v="1"/>
    <x v="0"/>
    <n v="5000"/>
    <n v="8.9445438282647594"/>
    <n v="559"/>
    <s v="Agnes"/>
    <s v="01/004"/>
    <s v="EAGLE CI"/>
    <s v="Wildcat 2025"/>
    <s v="Cote d'Ivoire"/>
  </r>
  <r>
    <d v="2026-01-19T00:00:00"/>
    <s v="Gant plastique "/>
    <x v="3"/>
    <x v="0"/>
    <n v="400"/>
    <n v="0.7155635062611807"/>
    <n v="559"/>
    <s v="Agnes"/>
    <s v="01/005"/>
    <s v="EAGLE CI"/>
    <s v="Wildcat 2025"/>
    <s v="Cote d'Ivoire"/>
  </r>
  <r>
    <d v="2026-01-19T00:00:00"/>
    <s v="Café au lait"/>
    <x v="3"/>
    <x v="0"/>
    <n v="1700"/>
    <n v="3.0411449016100178"/>
    <n v="559"/>
    <s v="Agnes"/>
    <s v="01/005"/>
    <s v="EAGLE CI"/>
    <s v="Wildcat 2025"/>
    <s v="Cote d'Ivoire"/>
  </r>
  <r>
    <d v="2026-01-19T00:00:00"/>
    <s v="Sucre roux"/>
    <x v="3"/>
    <x v="0"/>
    <n v="2310"/>
    <n v="4.1323792486583182"/>
    <n v="559"/>
    <s v="Agnes"/>
    <s v="01/005"/>
    <s v="EAGLE CI"/>
    <s v="Wildcat 2025"/>
    <s v="Cote d'Ivoire"/>
  </r>
  <r>
    <d v="2026-01-19T00:00:00"/>
    <s v="Café"/>
    <x v="3"/>
    <x v="0"/>
    <n v="1500"/>
    <n v="2.6833631484794274"/>
    <n v="559"/>
    <s v="Agnes"/>
    <s v="01/005"/>
    <s v="EAGLE CI"/>
    <s v="Wildcat 2025"/>
    <s v="Cote d'Ivoire"/>
  </r>
  <r>
    <d v="2026-01-19T00:00:00"/>
    <s v="Huile "/>
    <x v="3"/>
    <x v="0"/>
    <n v="1750"/>
    <n v="3.1305903398926653"/>
    <n v="559"/>
    <s v="Agnes"/>
    <s v="01/005"/>
    <s v="EAGLE CI"/>
    <s v="Wildcat 2025"/>
    <s v="Cote d'Ivoire"/>
  </r>
  <r>
    <d v="2026-01-19T00:00:00"/>
    <s v="Tea victoria citron"/>
    <x v="3"/>
    <x v="0"/>
    <n v="800"/>
    <n v="1.4311270125223614"/>
    <n v="559"/>
    <s v="Agnes"/>
    <s v="01/005"/>
    <s v="EAGLE CI"/>
    <s v="Wildcat 2025"/>
    <s v="Cote d'Ivoire"/>
  </r>
  <r>
    <d v="2026-01-19T00:00:00"/>
    <s v="Tea victoria Orange"/>
    <x v="3"/>
    <x v="0"/>
    <n v="800"/>
    <n v="1.4311270125223614"/>
    <n v="559"/>
    <s v="Agnes"/>
    <s v="01/005"/>
    <s v="EAGLE CI"/>
    <s v="Wildcat 2025"/>
    <s v="Cote d'Ivoire"/>
  </r>
  <r>
    <d v="2026-01-19T00:00:00"/>
    <s v="chocolat en poudre"/>
    <x v="3"/>
    <x v="0"/>
    <n v="150"/>
    <n v="0.26833631484794274"/>
    <n v="559"/>
    <s v="Agnes"/>
    <s v="01/005"/>
    <s v="EAGLE CI"/>
    <s v="Wildcat 2025"/>
    <s v="Cote d'Ivoire"/>
  </r>
  <r>
    <d v="2026-01-19T00:00:00"/>
    <s v="Eau de javel"/>
    <x v="3"/>
    <x v="0"/>
    <n v="1100"/>
    <n v="1.9677996422182469"/>
    <n v="559"/>
    <s v="Agnes"/>
    <s v="01/005"/>
    <s v="EAGLE CI"/>
    <s v="Wildcat 2025"/>
    <s v="Cote d'Ivoire"/>
  </r>
  <r>
    <d v="2026-01-19T00:00:00"/>
    <s v="lotus"/>
    <x v="3"/>
    <x v="0"/>
    <n v="3000"/>
    <n v="5.3667262969588547"/>
    <n v="559"/>
    <s v="Agnes"/>
    <s v="01/005"/>
    <s v="EAGLE CI"/>
    <s v="Wildcat 2025"/>
    <s v="Cote d'Ivoire"/>
  </r>
  <r>
    <d v="2026-01-19T00:00:00"/>
    <s v="Sac poubelle"/>
    <x v="3"/>
    <x v="0"/>
    <n v="1500"/>
    <n v="2.6833631484794274"/>
    <n v="559"/>
    <s v="Agnes"/>
    <s v="01/005"/>
    <s v="EAGLE CI"/>
    <s v="Wildcat 2025"/>
    <s v="Cote d'Ivoire"/>
  </r>
  <r>
    <d v="2026-01-19T00:00:00"/>
    <s v="Papier hygenique"/>
    <x v="3"/>
    <x v="0"/>
    <n v="1500"/>
    <n v="2.6833631484794274"/>
    <n v="559"/>
    <s v="Agnes"/>
    <s v="01/005"/>
    <s v="EAGLE CI"/>
    <s v="Wildcat 2025"/>
    <s v="Cote d'Ivoire"/>
  </r>
  <r>
    <d v="2026-01-19T00:00:00"/>
    <s v="Poudre a vessaille"/>
    <x v="3"/>
    <x v="0"/>
    <n v="400"/>
    <n v="0.7155635062611807"/>
    <n v="559"/>
    <s v="Agnes"/>
    <s v="01/005"/>
    <s v="EAGLE CI"/>
    <s v="Wildcat 2025"/>
    <s v="Cote d'Ivoire"/>
  </r>
  <r>
    <d v="2026-01-19T00:00:00"/>
    <s v="Mouchoir"/>
    <x v="3"/>
    <x v="0"/>
    <n v="4500"/>
    <n v="8.0500894454382834"/>
    <n v="559"/>
    <s v="Agnes"/>
    <s v="01/005"/>
    <s v="EAGLE CI"/>
    <s v="Wildcat 2025"/>
    <s v="Cote d'Ivoire"/>
  </r>
  <r>
    <d v="2026-01-19T00:00:00"/>
    <s v="lessive en poudre"/>
    <x v="3"/>
    <x v="0"/>
    <n v="800"/>
    <n v="1.4311270125223614"/>
    <n v="559"/>
    <s v="Agnes"/>
    <s v="01/005"/>
    <s v="EAGLE CI"/>
    <s v="Wildcat 2025"/>
    <s v="Cote d'Ivoire"/>
  </r>
  <r>
    <d v="2026-01-19T00:00:00"/>
    <s v="Liquide vais karma"/>
    <x v="3"/>
    <x v="0"/>
    <n v="500"/>
    <n v="0.89445438282647582"/>
    <n v="559"/>
    <s v="Agnes"/>
    <s v="01/005"/>
    <s v="EAGLE CI"/>
    <s v="Wildcat 2025"/>
    <s v="Cote d'Ivoire"/>
  </r>
  <r>
    <d v="2026-01-19T00:00:00"/>
    <s v="desodorisant"/>
    <x v="3"/>
    <x v="0"/>
    <n v="1000"/>
    <n v="1.7889087656529516"/>
    <n v="559"/>
    <s v="Agnes"/>
    <s v="01/005"/>
    <s v="EAGLE CI"/>
    <s v="Wildcat 2025"/>
    <s v="Cote d'Ivoire"/>
  </r>
  <r>
    <d v="2026-01-19T00:00:00"/>
    <s v="Liquide vais karma"/>
    <x v="3"/>
    <x v="0"/>
    <n v="500"/>
    <n v="0.89445438282647582"/>
    <n v="559"/>
    <s v="Agnes"/>
    <s v="01/005"/>
    <s v="EAGLE CI"/>
    <s v="Wildcat 2025"/>
    <s v="Cote d'Ivoire"/>
  </r>
  <r>
    <d v="2026-01-19T00:00:00"/>
    <s v="insecticide"/>
    <x v="3"/>
    <x v="0"/>
    <n v="2600"/>
    <n v="4.6511627906976747"/>
    <n v="559"/>
    <s v="Agnes"/>
    <s v="01/005"/>
    <s v="EAGLE CI"/>
    <s v="Wildcat 2025"/>
    <s v="Cote d'Ivoire"/>
  </r>
  <r>
    <d v="2026-01-19T00:00:00"/>
    <s v="Savon liquide"/>
    <x v="3"/>
    <x v="0"/>
    <n v="900"/>
    <n v="1.6100178890876566"/>
    <n v="559"/>
    <s v="Agnes"/>
    <s v="01/005"/>
    <s v="EAGLE CI"/>
    <s v="Wildcat 2025"/>
    <s v="Cote d'Ivoire"/>
  </r>
  <r>
    <d v="2026-01-19T00:00:00"/>
    <s v="Liquide sol"/>
    <x v="3"/>
    <x v="0"/>
    <n v="1000"/>
    <n v="1.7889087656529516"/>
    <n v="559"/>
    <s v="Agnes"/>
    <s v="01/005"/>
    <s v="EAGLE CI"/>
    <s v="Wildcat 2025"/>
    <s v="Cote d'Ivoire"/>
  </r>
  <r>
    <d v="2026-01-19T00:00:00"/>
    <s v="Savon liquide"/>
    <x v="3"/>
    <x v="0"/>
    <n v="650"/>
    <n v="1.1627906976744187"/>
    <n v="559"/>
    <s v="Agnes"/>
    <s v="01/005"/>
    <s v="EAGLE CI"/>
    <s v="Wildcat 2025"/>
    <s v="Cote d'Ivoire"/>
  </r>
  <r>
    <d v="2026-01-19T00:00:00"/>
    <s v="nettoyage vitre liquide"/>
    <x v="3"/>
    <x v="0"/>
    <n v="1100"/>
    <n v="1.9677996422182469"/>
    <n v="559"/>
    <s v="Agnes"/>
    <s v="01/005"/>
    <s v="EAGLE CI"/>
    <s v="Wildcat 2025"/>
    <s v="Cote d'Ivoire"/>
  </r>
  <r>
    <d v="2026-01-19T00:00:00"/>
    <s v="Bureau-Agence Orange"/>
    <x v="1"/>
    <x v="0"/>
    <n v="1000"/>
    <n v="1.7889087656529516"/>
    <n v="559"/>
    <s v="Agnes"/>
    <s v="01/007"/>
    <s v="EAGLE CI"/>
    <s v="Wildcat 2025"/>
    <s v="Cote d'Ivoire"/>
  </r>
  <r>
    <d v="2026-01-19T00:00:00"/>
    <s v="Agence Orange-bureau"/>
    <x v="1"/>
    <x v="0"/>
    <n v="1000"/>
    <n v="1.7889087656529516"/>
    <n v="559"/>
    <s v="Agnes"/>
    <s v="01/007"/>
    <s v="EAGLE CI"/>
    <s v="Wildcat 2025"/>
    <s v="Cote d'Ivoire"/>
  </r>
  <r>
    <d v="2026-01-19T00:00:00"/>
    <s v="Achat de carte de credit Orange Facture n° OCI-ABMALL.010.004891"/>
    <x v="0"/>
    <x v="4"/>
    <n v="5000"/>
    <n v="8.9445438282647594"/>
    <n v="559"/>
    <s v="Maxime"/>
    <s v="01/006"/>
    <s v="EAGLE CI"/>
    <s v="Wildcat 2025"/>
    <s v="Cote d'Ivoire"/>
  </r>
  <r>
    <d v="2026-01-19T00:00:00"/>
    <s v="Achat de carte de credit Orange Facture n° OCI-ABMALL.010.004891"/>
    <x v="0"/>
    <x v="2"/>
    <n v="5000"/>
    <n v="8.9445438282647594"/>
    <n v="559"/>
    <s v="E15"/>
    <s v="01/006"/>
    <s v="EAGLE CI"/>
    <s v="Wildcat 2025"/>
    <s v="Cote d'Ivoire"/>
  </r>
  <r>
    <d v="2026-01-19T00:00:00"/>
    <s v="Achat de carte de credit Orange Facture n° OCI-ABMALL.010.004891"/>
    <x v="0"/>
    <x v="2"/>
    <n v="5000"/>
    <n v="8.9445438282647594"/>
    <n v="559"/>
    <s v="E77"/>
    <s v="01/006"/>
    <s v="EAGLE CI"/>
    <s v="Wildcat 2025"/>
    <s v="Cote d'Ivoire"/>
  </r>
  <r>
    <d v="2026-01-19T00:00:00"/>
    <s v="Achat de carte de credit Orange Facture n° OCI-ABMALL.010.004891"/>
    <x v="0"/>
    <x v="2"/>
    <n v="5000"/>
    <n v="8.9445438282647594"/>
    <n v="559"/>
    <s v="E87"/>
    <s v="01/006"/>
    <s v="EAGLE CI"/>
    <s v="Wildcat 2025"/>
    <s v="Cote d'Ivoire"/>
  </r>
  <r>
    <d v="2026-01-27T00:00:00"/>
    <s v="Achat de carte de credit Orange Facture n° OCI-ABMALL.006.003865"/>
    <x v="0"/>
    <x v="0"/>
    <n v="5000"/>
    <n v="8.9445438282647594"/>
    <n v="559"/>
    <s v="Annick"/>
    <s v="01/008"/>
    <s v="EAGLE CI"/>
    <s v="Wildcat 2025"/>
    <s v="Cote d'Ivoire"/>
  </r>
  <r>
    <d v="2026-01-27T00:00:00"/>
    <s v="Achat de carte de credit Orange Facture n° OCI-ABMALL.006.003865"/>
    <x v="0"/>
    <x v="1"/>
    <n v="5000"/>
    <n v="8.9445438282647594"/>
    <n v="559"/>
    <s v="Jean Jacques"/>
    <s v="01/008"/>
    <s v="EAGLE CI"/>
    <s v="Wildcat 2025"/>
    <s v="Cote d'Ivoire"/>
  </r>
  <r>
    <d v="2026-01-27T00:00:00"/>
    <s v="Achat de carte de credit Orange Facture n° OCI-ABMALL.006.003865"/>
    <x v="0"/>
    <x v="2"/>
    <n v="5000"/>
    <n v="8.9445438282647594"/>
    <n v="559"/>
    <s v="E04"/>
    <s v="01/008"/>
    <s v="EAGLE CI"/>
    <s v="Wildcat 2025"/>
    <s v="Cote d'Ivoire"/>
  </r>
  <r>
    <d v="2026-01-27T00:00:00"/>
    <s v="Achat de carte de credit Orange Facture n° OCI-ABMALL.006.003865"/>
    <x v="0"/>
    <x v="3"/>
    <n v="5000"/>
    <n v="8.9445438282647594"/>
    <n v="559"/>
    <s v="Roxane"/>
    <s v="01/008"/>
    <s v="EAGLE CI"/>
    <s v="Wildcat 2025"/>
    <s v="Cote d'Ivoire"/>
  </r>
  <r>
    <d v="2026-01-27T00:00:00"/>
    <s v="Achat de carte de credit Orange Facture n° OCI-ABMALL.006.003865"/>
    <x v="0"/>
    <x v="0"/>
    <n v="5000"/>
    <n v="8.9445438282647594"/>
    <n v="559"/>
    <s v="Agnes"/>
    <s v="01/008"/>
    <s v="EAGLE CI"/>
    <s v="Wildcat 2025"/>
    <s v="Cote d'Ivoire"/>
  </r>
  <r>
    <d v="2026-01-27T00:00:00"/>
    <s v="Bureau-Agence Orange"/>
    <x v="1"/>
    <x v="0"/>
    <n v="1000"/>
    <n v="1.7889087656529516"/>
    <n v="559"/>
    <s v="Agnes"/>
    <s v="01/009"/>
    <s v="EAGLE CI"/>
    <s v="Wildcat 2025"/>
    <s v="Cote d'Ivoire"/>
  </r>
  <r>
    <d v="2026-01-27T00:00:00"/>
    <s v="Agence Orange-bureau"/>
    <x v="1"/>
    <x v="0"/>
    <n v="1000"/>
    <n v="1.7889087656529516"/>
    <n v="559"/>
    <s v="Agnes"/>
    <s v="01/009"/>
    <s v="EAGLE CI"/>
    <s v="Wildcat 2025"/>
    <s v="Cote d'Ivoire"/>
  </r>
  <r>
    <d v="2026-01-27T00:00:00"/>
    <s v="Achat de carte de credit Orange Facture n° OCI-ABMALL.006.003865"/>
    <x v="0"/>
    <x v="4"/>
    <n v="5000"/>
    <n v="8.9445438282647594"/>
    <n v="559"/>
    <s v="Maxime"/>
    <s v="01/008"/>
    <s v="EAGLE CI"/>
    <s v="Wildcat 2025"/>
    <s v="Cote d'Ivoire"/>
  </r>
  <r>
    <d v="2026-01-27T00:00:00"/>
    <s v="Achat de carte de credit Orange Facture n° OCI-ABMALL.006.003865"/>
    <x v="0"/>
    <x v="2"/>
    <n v="5000"/>
    <n v="8.9445438282647594"/>
    <n v="559"/>
    <s v="E15"/>
    <s v="01/008"/>
    <s v="EAGLE CI"/>
    <s v="Wildcat 2025"/>
    <s v="Cote d'Ivoire"/>
  </r>
  <r>
    <d v="2026-01-27T00:00:00"/>
    <s v="Achat de carte de credit Orange Facture n° OCI-ABMALL.006.003865"/>
    <x v="0"/>
    <x v="2"/>
    <n v="5000"/>
    <n v="8.9445438282647594"/>
    <n v="559"/>
    <s v="E77"/>
    <s v="01/008"/>
    <s v="EAGLE CI"/>
    <s v="Wildcat 2025"/>
    <s v="Cote d'Ivoire"/>
  </r>
  <r>
    <d v="2026-01-27T00:00:00"/>
    <s v="Achat de carte de credit Orange Facture n° OCI-ABMALL.006.003865"/>
    <x v="0"/>
    <x v="2"/>
    <n v="5000"/>
    <n v="8.9445438282647594"/>
    <n v="559"/>
    <s v="E87"/>
    <s v="01/008"/>
    <s v="EAGLE CI"/>
    <s v="Wildcat 2025"/>
    <s v="Cote d'Ivoire"/>
  </r>
  <r>
    <d v="2026-01-30T00:00:00"/>
    <s v="Bingerville -WCF"/>
    <x v="1"/>
    <x v="0"/>
    <n v="5000"/>
    <n v="8.9445438282647594"/>
    <n v="559"/>
    <s v="Annick"/>
    <s v="01/010"/>
    <s v="EAGLE CI"/>
    <s v="Wildcat 2025"/>
    <s v="Cote d'Ivoire"/>
  </r>
  <r>
    <d v="2026-01-30T00:00:00"/>
    <s v="WCF-Bingerville"/>
    <x v="1"/>
    <x v="0"/>
    <n v="5000"/>
    <n v="8.9445438282647594"/>
    <n v="559"/>
    <s v="Annick"/>
    <s v="01/010"/>
    <s v="EAGLE CI"/>
    <s v="Wildcat 2025"/>
    <s v="Cote d'Ivoire"/>
  </r>
  <r>
    <d v="2026-01-30T00:00:00"/>
    <s v="Agios du 31/12/2025 au 31/01/2026"/>
    <x v="4"/>
    <x v="0"/>
    <n v="4960"/>
    <n v="8.8729874776386399"/>
    <n v="559"/>
    <s v="SGBCI"/>
    <m/>
    <s v="EAGLE CI"/>
    <s v="Wildcat 2026"/>
    <s v="Cote d'Ivoire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68">
  <r>
    <x v="0"/>
    <x v="0"/>
    <x v="0"/>
    <x v="0"/>
    <x v="0"/>
    <x v="0"/>
    <x v="0"/>
    <x v="0"/>
    <x v="0"/>
    <x v="0"/>
    <x v="0"/>
    <x v="0"/>
  </r>
  <r>
    <x v="0"/>
    <x v="1"/>
    <x v="0"/>
    <x v="1"/>
    <x v="1"/>
    <x v="1"/>
    <x v="0"/>
    <x v="1"/>
    <x v="0"/>
    <x v="0"/>
    <x v="0"/>
    <x v="0"/>
  </r>
  <r>
    <x v="0"/>
    <x v="0"/>
    <x v="0"/>
    <x v="2"/>
    <x v="0"/>
    <x v="0"/>
    <x v="0"/>
    <x v="2"/>
    <x v="0"/>
    <x v="0"/>
    <x v="1"/>
    <x v="0"/>
  </r>
  <r>
    <x v="0"/>
    <x v="0"/>
    <x v="0"/>
    <x v="3"/>
    <x v="0"/>
    <x v="0"/>
    <x v="0"/>
    <x v="3"/>
    <x v="0"/>
    <x v="0"/>
    <x v="0"/>
    <x v="0"/>
  </r>
  <r>
    <x v="0"/>
    <x v="0"/>
    <x v="0"/>
    <x v="0"/>
    <x v="0"/>
    <x v="0"/>
    <x v="0"/>
    <x v="4"/>
    <x v="0"/>
    <x v="0"/>
    <x v="2"/>
    <x v="0"/>
  </r>
  <r>
    <x v="0"/>
    <x v="0"/>
    <x v="0"/>
    <x v="4"/>
    <x v="2"/>
    <x v="2"/>
    <x v="0"/>
    <x v="5"/>
    <x v="0"/>
    <x v="0"/>
    <x v="0"/>
    <x v="0"/>
  </r>
  <r>
    <x v="0"/>
    <x v="0"/>
    <x v="0"/>
    <x v="2"/>
    <x v="0"/>
    <x v="0"/>
    <x v="0"/>
    <x v="6"/>
    <x v="0"/>
    <x v="0"/>
    <x v="1"/>
    <x v="0"/>
  </r>
  <r>
    <x v="0"/>
    <x v="0"/>
    <x v="0"/>
    <x v="2"/>
    <x v="0"/>
    <x v="0"/>
    <x v="0"/>
    <x v="7"/>
    <x v="0"/>
    <x v="0"/>
    <x v="1"/>
    <x v="0"/>
  </r>
  <r>
    <x v="1"/>
    <x v="0"/>
    <x v="0"/>
    <x v="2"/>
    <x v="0"/>
    <x v="0"/>
    <x v="0"/>
    <x v="8"/>
    <x v="0"/>
    <x v="0"/>
    <x v="1"/>
    <x v="0"/>
  </r>
  <r>
    <x v="1"/>
    <x v="2"/>
    <x v="1"/>
    <x v="4"/>
    <x v="3"/>
    <x v="3"/>
    <x v="0"/>
    <x v="5"/>
    <x v="1"/>
    <x v="0"/>
    <x v="2"/>
    <x v="0"/>
  </r>
  <r>
    <x v="2"/>
    <x v="3"/>
    <x v="1"/>
    <x v="4"/>
    <x v="4"/>
    <x v="4"/>
    <x v="0"/>
    <x v="5"/>
    <x v="1"/>
    <x v="0"/>
    <x v="2"/>
    <x v="0"/>
  </r>
  <r>
    <x v="2"/>
    <x v="4"/>
    <x v="1"/>
    <x v="0"/>
    <x v="5"/>
    <x v="5"/>
    <x v="0"/>
    <x v="0"/>
    <x v="2"/>
    <x v="0"/>
    <x v="2"/>
    <x v="0"/>
  </r>
  <r>
    <x v="3"/>
    <x v="5"/>
    <x v="1"/>
    <x v="0"/>
    <x v="5"/>
    <x v="5"/>
    <x v="0"/>
    <x v="0"/>
    <x v="2"/>
    <x v="0"/>
    <x v="2"/>
    <x v="0"/>
  </r>
  <r>
    <x v="3"/>
    <x v="6"/>
    <x v="1"/>
    <x v="0"/>
    <x v="6"/>
    <x v="6"/>
    <x v="0"/>
    <x v="4"/>
    <x v="3"/>
    <x v="0"/>
    <x v="2"/>
    <x v="0"/>
  </r>
  <r>
    <x v="4"/>
    <x v="7"/>
    <x v="1"/>
    <x v="0"/>
    <x v="6"/>
    <x v="6"/>
    <x v="0"/>
    <x v="4"/>
    <x v="3"/>
    <x v="0"/>
    <x v="2"/>
    <x v="0"/>
  </r>
  <r>
    <x v="5"/>
    <x v="8"/>
    <x v="2"/>
    <x v="0"/>
    <x v="7"/>
    <x v="7"/>
    <x v="0"/>
    <x v="9"/>
    <x v="4"/>
    <x v="0"/>
    <x v="2"/>
    <x v="0"/>
  </r>
  <r>
    <x v="5"/>
    <x v="9"/>
    <x v="0"/>
    <x v="0"/>
    <x v="5"/>
    <x v="5"/>
    <x v="0"/>
    <x v="0"/>
    <x v="5"/>
    <x v="0"/>
    <x v="2"/>
    <x v="0"/>
  </r>
  <r>
    <x v="5"/>
    <x v="9"/>
    <x v="0"/>
    <x v="1"/>
    <x v="2"/>
    <x v="2"/>
    <x v="0"/>
    <x v="1"/>
    <x v="5"/>
    <x v="0"/>
    <x v="2"/>
    <x v="0"/>
  </r>
  <r>
    <x v="5"/>
    <x v="9"/>
    <x v="0"/>
    <x v="2"/>
    <x v="5"/>
    <x v="5"/>
    <x v="0"/>
    <x v="2"/>
    <x v="5"/>
    <x v="0"/>
    <x v="1"/>
    <x v="0"/>
  </r>
  <r>
    <x v="5"/>
    <x v="9"/>
    <x v="0"/>
    <x v="3"/>
    <x v="5"/>
    <x v="5"/>
    <x v="0"/>
    <x v="3"/>
    <x v="5"/>
    <x v="0"/>
    <x v="2"/>
    <x v="0"/>
  </r>
  <r>
    <x v="5"/>
    <x v="9"/>
    <x v="0"/>
    <x v="0"/>
    <x v="5"/>
    <x v="5"/>
    <x v="0"/>
    <x v="4"/>
    <x v="5"/>
    <x v="0"/>
    <x v="2"/>
    <x v="0"/>
  </r>
  <r>
    <x v="5"/>
    <x v="6"/>
    <x v="1"/>
    <x v="0"/>
    <x v="6"/>
    <x v="6"/>
    <x v="0"/>
    <x v="4"/>
    <x v="6"/>
    <x v="0"/>
    <x v="2"/>
    <x v="0"/>
  </r>
  <r>
    <x v="5"/>
    <x v="10"/>
    <x v="1"/>
    <x v="0"/>
    <x v="5"/>
    <x v="5"/>
    <x v="0"/>
    <x v="4"/>
    <x v="6"/>
    <x v="0"/>
    <x v="2"/>
    <x v="0"/>
  </r>
  <r>
    <x v="5"/>
    <x v="11"/>
    <x v="1"/>
    <x v="0"/>
    <x v="5"/>
    <x v="5"/>
    <x v="0"/>
    <x v="4"/>
    <x v="6"/>
    <x v="0"/>
    <x v="2"/>
    <x v="0"/>
  </r>
  <r>
    <x v="5"/>
    <x v="12"/>
    <x v="3"/>
    <x v="0"/>
    <x v="8"/>
    <x v="8"/>
    <x v="0"/>
    <x v="4"/>
    <x v="7"/>
    <x v="0"/>
    <x v="2"/>
    <x v="0"/>
  </r>
  <r>
    <x v="5"/>
    <x v="13"/>
    <x v="3"/>
    <x v="0"/>
    <x v="9"/>
    <x v="9"/>
    <x v="0"/>
    <x v="4"/>
    <x v="7"/>
    <x v="0"/>
    <x v="2"/>
    <x v="0"/>
  </r>
  <r>
    <x v="5"/>
    <x v="14"/>
    <x v="3"/>
    <x v="0"/>
    <x v="10"/>
    <x v="10"/>
    <x v="0"/>
    <x v="4"/>
    <x v="7"/>
    <x v="0"/>
    <x v="2"/>
    <x v="0"/>
  </r>
  <r>
    <x v="5"/>
    <x v="15"/>
    <x v="3"/>
    <x v="0"/>
    <x v="11"/>
    <x v="11"/>
    <x v="0"/>
    <x v="4"/>
    <x v="7"/>
    <x v="0"/>
    <x v="2"/>
    <x v="0"/>
  </r>
  <r>
    <x v="5"/>
    <x v="16"/>
    <x v="3"/>
    <x v="0"/>
    <x v="12"/>
    <x v="12"/>
    <x v="0"/>
    <x v="4"/>
    <x v="7"/>
    <x v="0"/>
    <x v="2"/>
    <x v="0"/>
  </r>
  <r>
    <x v="5"/>
    <x v="17"/>
    <x v="3"/>
    <x v="0"/>
    <x v="13"/>
    <x v="13"/>
    <x v="0"/>
    <x v="4"/>
    <x v="7"/>
    <x v="0"/>
    <x v="2"/>
    <x v="0"/>
  </r>
  <r>
    <x v="5"/>
    <x v="18"/>
    <x v="3"/>
    <x v="0"/>
    <x v="13"/>
    <x v="13"/>
    <x v="0"/>
    <x v="4"/>
    <x v="7"/>
    <x v="0"/>
    <x v="2"/>
    <x v="0"/>
  </r>
  <r>
    <x v="5"/>
    <x v="19"/>
    <x v="3"/>
    <x v="0"/>
    <x v="14"/>
    <x v="14"/>
    <x v="0"/>
    <x v="4"/>
    <x v="7"/>
    <x v="0"/>
    <x v="2"/>
    <x v="0"/>
  </r>
  <r>
    <x v="5"/>
    <x v="20"/>
    <x v="3"/>
    <x v="0"/>
    <x v="15"/>
    <x v="15"/>
    <x v="0"/>
    <x v="4"/>
    <x v="7"/>
    <x v="0"/>
    <x v="2"/>
    <x v="0"/>
  </r>
  <r>
    <x v="5"/>
    <x v="21"/>
    <x v="3"/>
    <x v="0"/>
    <x v="6"/>
    <x v="6"/>
    <x v="0"/>
    <x v="4"/>
    <x v="7"/>
    <x v="0"/>
    <x v="2"/>
    <x v="0"/>
  </r>
  <r>
    <x v="5"/>
    <x v="22"/>
    <x v="3"/>
    <x v="0"/>
    <x v="11"/>
    <x v="11"/>
    <x v="0"/>
    <x v="4"/>
    <x v="7"/>
    <x v="0"/>
    <x v="2"/>
    <x v="0"/>
  </r>
  <r>
    <x v="5"/>
    <x v="23"/>
    <x v="3"/>
    <x v="0"/>
    <x v="11"/>
    <x v="11"/>
    <x v="0"/>
    <x v="4"/>
    <x v="7"/>
    <x v="0"/>
    <x v="2"/>
    <x v="0"/>
  </r>
  <r>
    <x v="5"/>
    <x v="24"/>
    <x v="3"/>
    <x v="0"/>
    <x v="8"/>
    <x v="8"/>
    <x v="0"/>
    <x v="4"/>
    <x v="7"/>
    <x v="0"/>
    <x v="2"/>
    <x v="0"/>
  </r>
  <r>
    <x v="5"/>
    <x v="25"/>
    <x v="3"/>
    <x v="0"/>
    <x v="16"/>
    <x v="16"/>
    <x v="0"/>
    <x v="4"/>
    <x v="7"/>
    <x v="0"/>
    <x v="2"/>
    <x v="0"/>
  </r>
  <r>
    <x v="5"/>
    <x v="26"/>
    <x v="3"/>
    <x v="0"/>
    <x v="13"/>
    <x v="13"/>
    <x v="0"/>
    <x v="4"/>
    <x v="7"/>
    <x v="0"/>
    <x v="2"/>
    <x v="0"/>
  </r>
  <r>
    <x v="5"/>
    <x v="27"/>
    <x v="3"/>
    <x v="0"/>
    <x v="17"/>
    <x v="17"/>
    <x v="0"/>
    <x v="4"/>
    <x v="7"/>
    <x v="0"/>
    <x v="2"/>
    <x v="0"/>
  </r>
  <r>
    <x v="5"/>
    <x v="28"/>
    <x v="3"/>
    <x v="0"/>
    <x v="18"/>
    <x v="18"/>
    <x v="0"/>
    <x v="4"/>
    <x v="7"/>
    <x v="0"/>
    <x v="2"/>
    <x v="0"/>
  </r>
  <r>
    <x v="5"/>
    <x v="27"/>
    <x v="3"/>
    <x v="0"/>
    <x v="17"/>
    <x v="17"/>
    <x v="0"/>
    <x v="4"/>
    <x v="7"/>
    <x v="0"/>
    <x v="2"/>
    <x v="0"/>
  </r>
  <r>
    <x v="5"/>
    <x v="29"/>
    <x v="3"/>
    <x v="0"/>
    <x v="19"/>
    <x v="19"/>
    <x v="0"/>
    <x v="4"/>
    <x v="7"/>
    <x v="0"/>
    <x v="2"/>
    <x v="0"/>
  </r>
  <r>
    <x v="5"/>
    <x v="30"/>
    <x v="3"/>
    <x v="0"/>
    <x v="20"/>
    <x v="20"/>
    <x v="0"/>
    <x v="4"/>
    <x v="7"/>
    <x v="0"/>
    <x v="2"/>
    <x v="0"/>
  </r>
  <r>
    <x v="5"/>
    <x v="31"/>
    <x v="3"/>
    <x v="0"/>
    <x v="18"/>
    <x v="18"/>
    <x v="0"/>
    <x v="4"/>
    <x v="7"/>
    <x v="0"/>
    <x v="2"/>
    <x v="0"/>
  </r>
  <r>
    <x v="5"/>
    <x v="30"/>
    <x v="3"/>
    <x v="0"/>
    <x v="21"/>
    <x v="21"/>
    <x v="0"/>
    <x v="4"/>
    <x v="7"/>
    <x v="0"/>
    <x v="2"/>
    <x v="0"/>
  </r>
  <r>
    <x v="5"/>
    <x v="32"/>
    <x v="3"/>
    <x v="0"/>
    <x v="15"/>
    <x v="15"/>
    <x v="0"/>
    <x v="4"/>
    <x v="7"/>
    <x v="0"/>
    <x v="2"/>
    <x v="0"/>
  </r>
  <r>
    <x v="5"/>
    <x v="33"/>
    <x v="1"/>
    <x v="0"/>
    <x v="18"/>
    <x v="18"/>
    <x v="0"/>
    <x v="4"/>
    <x v="8"/>
    <x v="0"/>
    <x v="2"/>
    <x v="0"/>
  </r>
  <r>
    <x v="5"/>
    <x v="34"/>
    <x v="1"/>
    <x v="0"/>
    <x v="18"/>
    <x v="18"/>
    <x v="0"/>
    <x v="4"/>
    <x v="8"/>
    <x v="0"/>
    <x v="2"/>
    <x v="0"/>
  </r>
  <r>
    <x v="5"/>
    <x v="9"/>
    <x v="0"/>
    <x v="4"/>
    <x v="5"/>
    <x v="5"/>
    <x v="0"/>
    <x v="5"/>
    <x v="5"/>
    <x v="0"/>
    <x v="2"/>
    <x v="0"/>
  </r>
  <r>
    <x v="5"/>
    <x v="9"/>
    <x v="0"/>
    <x v="2"/>
    <x v="5"/>
    <x v="5"/>
    <x v="0"/>
    <x v="6"/>
    <x v="5"/>
    <x v="0"/>
    <x v="1"/>
    <x v="0"/>
  </r>
  <r>
    <x v="5"/>
    <x v="9"/>
    <x v="0"/>
    <x v="2"/>
    <x v="5"/>
    <x v="5"/>
    <x v="0"/>
    <x v="7"/>
    <x v="5"/>
    <x v="0"/>
    <x v="1"/>
    <x v="0"/>
  </r>
  <r>
    <x v="6"/>
    <x v="9"/>
    <x v="0"/>
    <x v="2"/>
    <x v="5"/>
    <x v="5"/>
    <x v="0"/>
    <x v="8"/>
    <x v="5"/>
    <x v="0"/>
    <x v="1"/>
    <x v="0"/>
  </r>
  <r>
    <x v="6"/>
    <x v="35"/>
    <x v="0"/>
    <x v="0"/>
    <x v="5"/>
    <x v="5"/>
    <x v="0"/>
    <x v="0"/>
    <x v="9"/>
    <x v="0"/>
    <x v="2"/>
    <x v="0"/>
  </r>
  <r>
    <x v="6"/>
    <x v="35"/>
    <x v="0"/>
    <x v="1"/>
    <x v="5"/>
    <x v="5"/>
    <x v="0"/>
    <x v="1"/>
    <x v="9"/>
    <x v="0"/>
    <x v="0"/>
    <x v="0"/>
  </r>
  <r>
    <x v="6"/>
    <x v="35"/>
    <x v="0"/>
    <x v="2"/>
    <x v="5"/>
    <x v="5"/>
    <x v="0"/>
    <x v="2"/>
    <x v="9"/>
    <x v="0"/>
    <x v="1"/>
    <x v="0"/>
  </r>
  <r>
    <x v="6"/>
    <x v="35"/>
    <x v="0"/>
    <x v="3"/>
    <x v="5"/>
    <x v="5"/>
    <x v="0"/>
    <x v="3"/>
    <x v="9"/>
    <x v="0"/>
    <x v="2"/>
    <x v="0"/>
  </r>
  <r>
    <x v="6"/>
    <x v="35"/>
    <x v="0"/>
    <x v="0"/>
    <x v="5"/>
    <x v="5"/>
    <x v="0"/>
    <x v="4"/>
    <x v="9"/>
    <x v="0"/>
    <x v="2"/>
    <x v="0"/>
  </r>
  <r>
    <x v="6"/>
    <x v="33"/>
    <x v="1"/>
    <x v="0"/>
    <x v="18"/>
    <x v="18"/>
    <x v="0"/>
    <x v="4"/>
    <x v="10"/>
    <x v="0"/>
    <x v="2"/>
    <x v="0"/>
  </r>
  <r>
    <x v="6"/>
    <x v="34"/>
    <x v="1"/>
    <x v="0"/>
    <x v="18"/>
    <x v="18"/>
    <x v="0"/>
    <x v="4"/>
    <x v="10"/>
    <x v="0"/>
    <x v="2"/>
    <x v="0"/>
  </r>
  <r>
    <x v="6"/>
    <x v="35"/>
    <x v="0"/>
    <x v="4"/>
    <x v="5"/>
    <x v="5"/>
    <x v="0"/>
    <x v="5"/>
    <x v="9"/>
    <x v="0"/>
    <x v="0"/>
    <x v="0"/>
  </r>
  <r>
    <x v="6"/>
    <x v="35"/>
    <x v="0"/>
    <x v="2"/>
    <x v="5"/>
    <x v="5"/>
    <x v="0"/>
    <x v="6"/>
    <x v="9"/>
    <x v="0"/>
    <x v="1"/>
    <x v="0"/>
  </r>
  <r>
    <x v="6"/>
    <x v="35"/>
    <x v="0"/>
    <x v="2"/>
    <x v="5"/>
    <x v="5"/>
    <x v="0"/>
    <x v="7"/>
    <x v="9"/>
    <x v="0"/>
    <x v="1"/>
    <x v="0"/>
  </r>
  <r>
    <x v="7"/>
    <x v="35"/>
    <x v="0"/>
    <x v="2"/>
    <x v="5"/>
    <x v="5"/>
    <x v="0"/>
    <x v="8"/>
    <x v="9"/>
    <x v="0"/>
    <x v="1"/>
    <x v="0"/>
  </r>
  <r>
    <x v="7"/>
    <x v="4"/>
    <x v="1"/>
    <x v="0"/>
    <x v="5"/>
    <x v="5"/>
    <x v="0"/>
    <x v="0"/>
    <x v="11"/>
    <x v="0"/>
    <x v="2"/>
    <x v="0"/>
  </r>
  <r>
    <x v="7"/>
    <x v="5"/>
    <x v="1"/>
    <x v="0"/>
    <x v="5"/>
    <x v="5"/>
    <x v="0"/>
    <x v="0"/>
    <x v="11"/>
    <x v="0"/>
    <x v="2"/>
    <x v="0"/>
  </r>
  <r>
    <x v="8"/>
    <x v="36"/>
    <x v="4"/>
    <x v="0"/>
    <x v="22"/>
    <x v="22"/>
    <x v="0"/>
    <x v="9"/>
    <x v="0"/>
    <x v="0"/>
    <x v="2"/>
    <x v="0"/>
  </r>
  <r>
    <x v="9"/>
    <x v="37"/>
    <x v="5"/>
    <x v="5"/>
    <x v="23"/>
    <x v="23"/>
    <x v="1"/>
    <x v="10"/>
    <x v="0"/>
    <x v="1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Tableau croisé dynamique4" cacheId="1" autoFormatId="1" applyNumberFormats="0" applyBorderFormats="0" applyFontFormats="0" applyPatternFormats="0" applyAlignmentFormats="0" applyWidthHeightFormats="1" dataCaption="Valeurs" updatedVersion="8" minRefreshableVersion="3" createdVersion="8" useAutoFormatting="1" indent="0" outline="1" outlineData="1" showDrill="1" multipleFieldFilters="0">
  <location ref="A3:C14" firstHeaderRow="0" firstDataRow="1" firstDataCol="1"/>
  <pivotFields count="12">
    <pivotField numFmtId="58" showAll="0"/>
    <pivotField showAll="0"/>
    <pivotField showAll="0"/>
    <pivotField showAll="0"/>
    <pivotField dataField="1" showAll="0"/>
    <pivotField dataField="1" showAll="0"/>
    <pivotField showAll="0"/>
    <pivotField axis="axisRow" showAll="0">
      <items count="11">
        <item x="4"/>
        <item x="0"/>
        <item x="2"/>
        <item x="6"/>
        <item x="7"/>
        <item x="8"/>
        <item x="1"/>
        <item x="5"/>
        <item x="3"/>
        <item x="9"/>
        <item t="default"/>
      </items>
    </pivotField>
    <pivotField showAll="0"/>
    <pivotField showAll="0"/>
    <pivotField showAll="0"/>
    <pivotField showAll="0"/>
  </pivotFields>
  <rowFields count="1">
    <field x="7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Spent in national currency" fld="4" baseField="0" baseItem="0"/>
    <dataField name="Somme de Spent in $" fld="5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2" autoFormatId="1" applyNumberFormats="0" applyBorderFormats="0" applyFontFormats="0" applyPatternFormats="0" applyAlignmentFormats="0" applyWidthHeightFormats="1" dataCaption="Valeurs" updatedVersion="8" minRefreshableVersion="3" createdVersion="8" useAutoFormatting="1" indent="0" outline="1" outlineData="1" showDrill="1" multipleFieldFilters="0">
  <location ref="A3:G10" firstHeaderRow="1" firstDataRow="2" firstDataCol="1"/>
  <pivotFields count="12">
    <pivotField numFmtId="58" showAll="0"/>
    <pivotField showAll="0"/>
    <pivotField axis="axisCol" showAll="0">
      <items count="6">
        <item x="4"/>
        <item x="3"/>
        <item x="2"/>
        <item x="0"/>
        <item x="1"/>
        <item t="default"/>
      </items>
    </pivotField>
    <pivotField axis="axisRow" showAll="0">
      <items count="6">
        <item x="2"/>
        <item x="3"/>
        <item x="1"/>
        <item x="4"/>
        <item x="0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me de Spent in national currency" fld="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6" cacheId="0" autoFormatId="1" applyNumberFormats="0" applyBorderFormats="0" applyFontFormats="0" applyPatternFormats="0" applyAlignmentFormats="0" applyWidthHeightFormats="1" dataCaption="Valeurs" updatedVersion="8" minRefreshableVersion="3" createdVersion="8" useAutoFormatting="1" indent="0" outline="1" outlineData="1" showDrill="1" multipleFieldFilters="0">
  <location ref="A3:C15" firstHeaderRow="0" firstDataRow="1" firstDataCol="1"/>
  <pivotFields count="9">
    <pivotField numFmtId="58" showAll="0"/>
    <pivotField showAll="0"/>
    <pivotField showAll="0"/>
    <pivotField dataField="1" showAll="0"/>
    <pivotField dataField="1" showAll="0"/>
    <pivotField showAll="0"/>
    <pivotField axis="axisRow" showAll="0">
      <items count="12">
        <item x="3"/>
        <item x="2"/>
        <item x="4"/>
        <item x="7"/>
        <item x="8"/>
        <item x="9"/>
        <item x="10"/>
        <item x="5"/>
        <item x="1"/>
        <item x="6"/>
        <item x="0"/>
        <item t="default"/>
      </items>
    </pivotField>
    <pivotField showAll="0"/>
    <pivotField showAll="0"/>
  </pivotFields>
  <rowFields count="1">
    <field x="6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Spent" fld="3" baseField="0" baseItem="0"/>
    <dataField name="Somme de Received" fld="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_x000a_dynamique1" cacheId="3" autoFormatId="1" applyNumberFormats="0" applyBorderFormats="0" applyFontFormats="0" applyPatternFormats="0" applyAlignmentFormats="0" applyWidthHeightFormats="1" dataCaption="Valeurs" updatedVersion="5" minRefreshableVersion="3" createdVersion="5" useAutoFormatting="1" compact="0" indent="0" outline="1" compactData="0" outlineData="1" showDrill="1" multipleFieldFilters="0">
  <location ref="M17:O22" firstHeaderRow="0" firstDataRow="1" firstDataCol="1"/>
  <pivotFields count="12">
    <pivotField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dataField="1" compact="0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dataField="1" compact="0" showAll="0">
      <items count="25">
        <item x="14"/>
        <item x="8"/>
        <item x="17"/>
        <item x="21"/>
        <item x="13"/>
        <item x="20"/>
        <item x="18"/>
        <item x="15"/>
        <item x="11"/>
        <item x="9"/>
        <item x="12"/>
        <item x="10"/>
        <item x="19"/>
        <item x="6"/>
        <item x="16"/>
        <item x="22"/>
        <item x="5"/>
        <item x="2"/>
        <item x="3"/>
        <item x="4"/>
        <item x="0"/>
        <item x="1"/>
        <item x="7"/>
        <item x="23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12">
        <item x="4"/>
        <item x="0"/>
        <item x="2"/>
        <item x="6"/>
        <item x="7"/>
        <item x="8"/>
        <item x="1"/>
        <item x="5"/>
        <item x="3"/>
        <item x="9"/>
        <item x="10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3">
        <item x="0"/>
        <item x="1"/>
        <item t="default"/>
      </items>
    </pivotField>
    <pivotField axis="axisRow" compact="0" showAll="0">
      <items count="5">
        <item x="2"/>
        <item x="0"/>
        <item x="1"/>
        <item x="3"/>
        <item t="default"/>
      </items>
    </pivotField>
    <pivotField compact="0" showAll="0">
      <items count="3">
        <item x="0"/>
        <item x="1"/>
        <item t="default"/>
      </items>
    </pivotField>
  </pivotFields>
  <rowFields count="1">
    <field x="1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Spent in national currency" fld="4" baseField="0" baseItem="0"/>
    <dataField name="Somme de Spent in $" fld="5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opLeftCell="B8" workbookViewId="0">
      <selection activeCell="C24" sqref="C24"/>
    </sheetView>
  </sheetViews>
  <sheetFormatPr defaultColWidth="9.54545454545454" defaultRowHeight="14.5"/>
  <cols>
    <col min="1" max="10" width="19.1818181818182" customWidth="1"/>
    <col min="13" max="13" width="23.1818181818182" customWidth="1"/>
    <col min="14" max="14" width="9.54545454545454" style="1"/>
  </cols>
  <sheetData>
    <row r="1" ht="26" spans="1:10">
      <c r="A1" s="378" t="s">
        <v>0</v>
      </c>
      <c r="B1" s="379" t="s">
        <v>1</v>
      </c>
      <c r="C1" s="379" t="s">
        <v>2</v>
      </c>
      <c r="D1" s="379" t="s">
        <v>3</v>
      </c>
      <c r="E1" s="380" t="s">
        <v>4</v>
      </c>
      <c r="F1" s="380"/>
      <c r="G1" s="379" t="s">
        <v>5</v>
      </c>
      <c r="H1" s="379" t="s">
        <v>6</v>
      </c>
      <c r="I1" s="432" t="s">
        <v>7</v>
      </c>
      <c r="J1" s="433" t="s">
        <v>8</v>
      </c>
    </row>
    <row r="2" spans="1:10">
      <c r="A2" s="381" t="s">
        <v>9</v>
      </c>
      <c r="B2" s="382" t="s">
        <v>10</v>
      </c>
      <c r="C2" s="383">
        <f>Annick!G2</f>
        <v>15002</v>
      </c>
      <c r="D2" s="384">
        <f>+GETPIVOTDATA("Somme de Spent",'Individual received'!$A$3,"Name","Annick")</f>
        <v>30000</v>
      </c>
      <c r="E2" s="384">
        <f>+GETPIVOTDATA("Somme de Spent in national currency",'Individual Cost'!$A$3,"Name","Annick")</f>
        <v>45000</v>
      </c>
      <c r="F2" s="384"/>
      <c r="G2" s="385"/>
      <c r="H2" s="386">
        <f>+Annick!G13</f>
        <v>2</v>
      </c>
      <c r="I2" s="434">
        <f>C2+D2-E2-G2</f>
        <v>2</v>
      </c>
      <c r="J2" s="435">
        <f>H2-I2</f>
        <v>0</v>
      </c>
    </row>
    <row r="3" spans="1:10">
      <c r="A3" s="381" t="s">
        <v>11</v>
      </c>
      <c r="B3" s="387" t="s">
        <v>12</v>
      </c>
      <c r="C3" s="385">
        <f>+'E04'!G2</f>
        <v>13700</v>
      </c>
      <c r="D3" s="384">
        <f>+GETPIVOTDATA("Somme de Spent",'Individual received'!$A$3,"Name","E04")</f>
        <v>10000</v>
      </c>
      <c r="E3" s="384">
        <f>+GETPIVOTDATA("Somme de Spent in national currency",'Individual Cost'!$A$3,"Name","E04")</f>
        <v>25000</v>
      </c>
      <c r="F3" s="384"/>
      <c r="G3" s="385"/>
      <c r="H3" s="388">
        <f>+'E04'!G7</f>
        <v>-1300</v>
      </c>
      <c r="I3" s="434">
        <f t="shared" ref="I3:I9" si="0">C3+D3-E3+F3-G3</f>
        <v>-1300</v>
      </c>
      <c r="J3" s="435">
        <f t="shared" ref="J3:J12" si="1">H3-I3</f>
        <v>0</v>
      </c>
    </row>
    <row r="4" spans="1:13">
      <c r="A4" s="381" t="s">
        <v>13</v>
      </c>
      <c r="B4" s="387" t="s">
        <v>14</v>
      </c>
      <c r="C4" s="385">
        <f>+'Jean Jacques'!G2</f>
        <v>17162</v>
      </c>
      <c r="D4" s="384">
        <f>+GETPIVOTDATA("Somme de Spent",'Individual received'!$A$3,"Name","Jean Jacques")</f>
        <v>15000</v>
      </c>
      <c r="E4" s="384">
        <f>+GETPIVOTDATA("Somme de Spent in national currency",'Individual Cost'!$A$3,"Name","Jean Jacques")</f>
        <v>32500</v>
      </c>
      <c r="F4" s="384"/>
      <c r="G4" s="385">
        <v>0</v>
      </c>
      <c r="H4" s="388">
        <f>+'Jean Jacques'!G7</f>
        <v>-338</v>
      </c>
      <c r="I4" s="434">
        <f t="shared" si="0"/>
        <v>-338</v>
      </c>
      <c r="J4" s="435">
        <f t="shared" si="1"/>
        <v>0</v>
      </c>
      <c r="M4" t="s">
        <v>15</v>
      </c>
    </row>
    <row r="5" spans="1:15">
      <c r="A5" s="381" t="s">
        <v>16</v>
      </c>
      <c r="B5" s="387" t="s">
        <v>12</v>
      </c>
      <c r="C5" s="385">
        <f>+'E87'!G2</f>
        <v>61600</v>
      </c>
      <c r="D5" s="384">
        <f>+GETPIVOTDATA("Somme de Spent",'Individual received'!$A$3,"Name","E87")</f>
        <v>10000</v>
      </c>
      <c r="E5" s="384">
        <f>+GETPIVOTDATA("Somme de Spent in national currency",'Individual Cost'!$A$3,"Name","E87")</f>
        <v>25000</v>
      </c>
      <c r="F5" s="384"/>
      <c r="G5" s="385"/>
      <c r="H5" s="388">
        <f>+'E87'!G7</f>
        <v>46600</v>
      </c>
      <c r="I5" s="434">
        <f t="shared" si="0"/>
        <v>46600</v>
      </c>
      <c r="J5" s="435">
        <f t="shared" si="1"/>
        <v>0</v>
      </c>
      <c r="O5" t="s">
        <v>17</v>
      </c>
    </row>
    <row r="6" spans="1:14">
      <c r="A6" s="381" t="s">
        <v>18</v>
      </c>
      <c r="B6" s="387" t="s">
        <v>19</v>
      </c>
      <c r="C6" s="385">
        <f>+'E77'!G2</f>
        <v>-35200</v>
      </c>
      <c r="D6" s="384">
        <f>+GETPIVOTDATA("Somme de Spent",'Individual received'!$A$3,"Name","E77")</f>
        <v>10000</v>
      </c>
      <c r="E6" s="384">
        <f>+GETPIVOTDATA("Somme de Spent in national currency",'Individual Cost'!$A$3,"Name","E77")</f>
        <v>25000</v>
      </c>
      <c r="F6" s="384"/>
      <c r="G6" s="385">
        <v>0</v>
      </c>
      <c r="H6" s="388">
        <f>+'E77'!G7</f>
        <v>-50200</v>
      </c>
      <c r="I6" s="434">
        <f t="shared" si="0"/>
        <v>-50200</v>
      </c>
      <c r="J6" s="435">
        <f t="shared" si="1"/>
        <v>0</v>
      </c>
      <c r="M6" t="s">
        <v>20</v>
      </c>
      <c r="N6" s="1">
        <v>6461157</v>
      </c>
    </row>
    <row r="7" spans="1:15">
      <c r="A7" s="381" t="s">
        <v>21</v>
      </c>
      <c r="B7" s="387" t="s">
        <v>19</v>
      </c>
      <c r="C7" s="385">
        <f>+'E15'!G2</f>
        <v>-69625</v>
      </c>
      <c r="D7" s="384">
        <f>+GETPIVOTDATA("Somme de Spent",'Individual received'!$A$3,"Name","E15")</f>
        <v>10000</v>
      </c>
      <c r="E7" s="384">
        <f>+GETPIVOTDATA("Somme de Spent in national currency",'Individual Cost'!$A$3,"Name","E15")</f>
        <v>25000</v>
      </c>
      <c r="F7" s="384"/>
      <c r="G7" s="385">
        <v>0</v>
      </c>
      <c r="H7" s="388">
        <f>+'E15'!G7</f>
        <v>-84625</v>
      </c>
      <c r="I7" s="434">
        <f t="shared" si="0"/>
        <v>-84625</v>
      </c>
      <c r="J7" s="435">
        <f t="shared" si="1"/>
        <v>0</v>
      </c>
      <c r="M7" t="s">
        <v>22</v>
      </c>
      <c r="N7" s="1">
        <v>6461156</v>
      </c>
      <c r="O7" s="1">
        <f>N6-N7</f>
        <v>1</v>
      </c>
    </row>
    <row r="8" spans="1:15">
      <c r="A8" s="381" t="s">
        <v>23</v>
      </c>
      <c r="B8" s="387" t="s">
        <v>24</v>
      </c>
      <c r="C8" s="385">
        <f>+Roxane!G2</f>
        <v>13155</v>
      </c>
      <c r="D8" s="384">
        <f>+GETPIVOTDATA("Somme de Spent",'Individual received'!$A$3,"Name","Roxane")</f>
        <v>10000</v>
      </c>
      <c r="E8" s="384">
        <f>+GETPIVOTDATA("Somme de Spent in national currency",'Individual Cost'!$A$3,"Name","Roxane")</f>
        <v>25000</v>
      </c>
      <c r="F8" s="384"/>
      <c r="G8" s="385">
        <v>0</v>
      </c>
      <c r="H8" s="388">
        <f>+Roxane!G7</f>
        <v>-1845</v>
      </c>
      <c r="I8" s="434">
        <f t="shared" si="0"/>
        <v>-1845</v>
      </c>
      <c r="J8" s="435">
        <f t="shared" si="1"/>
        <v>0</v>
      </c>
      <c r="M8" t="s">
        <v>25</v>
      </c>
      <c r="N8" s="1">
        <v>6069210</v>
      </c>
      <c r="O8" s="1">
        <f>N7-N8</f>
        <v>391946</v>
      </c>
    </row>
    <row r="9" spans="1:15">
      <c r="A9" s="381" t="s">
        <v>26</v>
      </c>
      <c r="B9" s="387" t="s">
        <v>27</v>
      </c>
      <c r="C9" s="385">
        <f>+Maxime!G2</f>
        <v>10050</v>
      </c>
      <c r="D9" s="384">
        <f>+GETPIVOTDATA("Somme de Spent",'Individual received'!$A$3,"Name","Maxime")</f>
        <v>35000</v>
      </c>
      <c r="E9" s="384">
        <f>+GETPIVOTDATA("Somme de Spent in national currency",'Individual Cost'!$A$3,"Name","Maxime")</f>
        <v>45000</v>
      </c>
      <c r="F9" s="384"/>
      <c r="G9" s="385">
        <v>0</v>
      </c>
      <c r="H9" s="388">
        <f>+Maxime!G10</f>
        <v>50</v>
      </c>
      <c r="I9" s="434">
        <f t="shared" si="0"/>
        <v>50</v>
      </c>
      <c r="J9" s="435">
        <f t="shared" si="1"/>
        <v>0</v>
      </c>
      <c r="O9" s="162">
        <f>SUM(O7:O8)</f>
        <v>391947</v>
      </c>
    </row>
    <row r="10" spans="1:10">
      <c r="A10" s="381" t="s">
        <v>28</v>
      </c>
      <c r="B10" s="387" t="s">
        <v>10</v>
      </c>
      <c r="C10" s="385">
        <f>+Agnes!G2</f>
        <v>14596</v>
      </c>
      <c r="D10" s="384">
        <f>+GETPIVOTDATA("Somme de Spent",'Individual received'!$A$3,"Name","Agnes")</f>
        <v>63000</v>
      </c>
      <c r="E10" s="384">
        <f>+GETPIVOTDATA("Somme de Spent in national currency",'Individual Cost'!$A$3,"Name","Agnes")</f>
        <v>78460</v>
      </c>
      <c r="F10" s="384"/>
      <c r="G10" s="385">
        <v>0</v>
      </c>
      <c r="H10" s="388">
        <f>+Agnes!G44</f>
        <v>-864</v>
      </c>
      <c r="I10" s="434">
        <f t="shared" ref="I10:I11" si="2">C10+D10-E10+F10-G10</f>
        <v>-864</v>
      </c>
      <c r="J10" s="435">
        <f t="shared" si="1"/>
        <v>0</v>
      </c>
    </row>
    <row r="11" spans="1:10">
      <c r="A11" s="381" t="s">
        <v>29</v>
      </c>
      <c r="B11" s="387" t="s">
        <v>10</v>
      </c>
      <c r="C11" s="385">
        <f>+Marie!G2</f>
        <v>-1075</v>
      </c>
      <c r="D11" s="384">
        <v>0</v>
      </c>
      <c r="E11" s="384">
        <v>0</v>
      </c>
      <c r="F11" s="384"/>
      <c r="G11" s="385"/>
      <c r="H11" s="388">
        <f>+Marie!G3</f>
        <v>-1075</v>
      </c>
      <c r="I11" s="434">
        <f t="shared" si="2"/>
        <v>-1075</v>
      </c>
      <c r="J11" s="435">
        <f t="shared" si="1"/>
        <v>0</v>
      </c>
    </row>
    <row r="12" spans="1:10">
      <c r="A12" s="389" t="s">
        <v>30</v>
      </c>
      <c r="B12" s="390"/>
      <c r="C12" s="391">
        <f>SUM(C2:C11)</f>
        <v>39365</v>
      </c>
      <c r="D12" s="391">
        <f>SUM(D2:D10)</f>
        <v>193000</v>
      </c>
      <c r="E12" s="391">
        <f>SUM(E2:E11)</f>
        <v>325960</v>
      </c>
      <c r="F12" s="390"/>
      <c r="G12" s="390"/>
      <c r="H12" s="390">
        <f>SUM(H2:H11)</f>
        <v>-93595</v>
      </c>
      <c r="I12" s="390">
        <f>SUM(I2:I11)</f>
        <v>-93595</v>
      </c>
      <c r="J12" s="436">
        <f t="shared" si="1"/>
        <v>0</v>
      </c>
    </row>
    <row r="13" spans="1:10">
      <c r="A13" s="392"/>
      <c r="B13" s="393"/>
      <c r="C13" s="394"/>
      <c r="D13" s="395"/>
      <c r="E13" s="395"/>
      <c r="F13" s="396" t="s">
        <v>31</v>
      </c>
      <c r="G13" s="397" t="s">
        <v>32</v>
      </c>
      <c r="H13" s="394"/>
      <c r="I13" s="437"/>
      <c r="J13" s="438"/>
    </row>
    <row r="14" spans="1:10">
      <c r="A14" s="398" t="s">
        <v>33</v>
      </c>
      <c r="B14" s="399"/>
      <c r="C14" s="400">
        <f>'Bank reconciliation'!D10</f>
        <v>-1987</v>
      </c>
      <c r="D14" s="401">
        <f>'Bank Journal'!F11</f>
        <v>671120</v>
      </c>
      <c r="E14" s="400">
        <f>+GETPIVOTDATA("Somme de Spent in national currency",'Individual Cost'!$A$3,"Name","SGBCI")</f>
        <v>504960</v>
      </c>
      <c r="G14" s="400">
        <f>'Bank reconciliation'!E11+'Bank reconciliation'!E13</f>
        <v>160000</v>
      </c>
      <c r="H14" s="402">
        <f>'Bank reconciliation'!D39</f>
        <v>4173</v>
      </c>
      <c r="I14" s="439">
        <f>C14+D14-E14+F14-G14</f>
        <v>4173</v>
      </c>
      <c r="J14" s="438">
        <f>H14-I14</f>
        <v>0</v>
      </c>
    </row>
    <row r="15" spans="1:10">
      <c r="A15" s="403" t="s">
        <v>34</v>
      </c>
      <c r="B15" s="404"/>
      <c r="C15" s="404">
        <f>SUM(C14:C14)</f>
        <v>-1987</v>
      </c>
      <c r="D15" s="404">
        <f>SUM(D14:D14)</f>
        <v>671120</v>
      </c>
      <c r="E15" s="404">
        <f>+E14</f>
        <v>504960</v>
      </c>
      <c r="F15" s="404"/>
      <c r="G15" s="404">
        <f>SUM(G14:G14)</f>
        <v>160000</v>
      </c>
      <c r="H15" s="404">
        <f>SUM(H14:H14)</f>
        <v>4173</v>
      </c>
      <c r="I15" s="440">
        <f>SUM(I14:I14)</f>
        <v>4173</v>
      </c>
      <c r="J15" s="436">
        <f>H15-I15</f>
        <v>0</v>
      </c>
    </row>
    <row r="16" spans="1:10">
      <c r="A16" s="405" t="s">
        <v>35</v>
      </c>
      <c r="B16" s="406"/>
      <c r="C16" s="406"/>
      <c r="D16" s="407"/>
      <c r="E16" s="408"/>
      <c r="F16" s="406"/>
      <c r="G16" s="406"/>
      <c r="H16" s="406"/>
      <c r="I16" s="441"/>
      <c r="J16" s="442"/>
    </row>
    <row r="17" ht="15.25" spans="1:10">
      <c r="A17" s="409"/>
      <c r="B17" s="410"/>
      <c r="C17" s="410"/>
      <c r="D17" s="410"/>
      <c r="E17" s="410"/>
      <c r="F17" s="410"/>
      <c r="G17" s="410"/>
      <c r="H17" s="410"/>
      <c r="I17" s="443"/>
      <c r="J17" s="438"/>
    </row>
    <row r="18" ht="15.25" spans="1:10">
      <c r="A18" s="411" t="s">
        <v>36</v>
      </c>
      <c r="B18" s="412"/>
      <c r="C18" s="412"/>
      <c r="D18" s="412"/>
      <c r="E18" s="412">
        <f>E12+E15</f>
        <v>830920</v>
      </c>
      <c r="F18" s="412"/>
      <c r="G18" s="412"/>
      <c r="H18" s="412"/>
      <c r="I18" s="444"/>
      <c r="J18" s="445"/>
    </row>
    <row r="19" spans="1:10">
      <c r="A19" s="413"/>
      <c r="B19" s="414"/>
      <c r="C19" s="414"/>
      <c r="D19" s="414"/>
      <c r="E19" s="414"/>
      <c r="F19" s="414"/>
      <c r="G19" s="414"/>
      <c r="H19" s="414"/>
      <c r="I19" s="446"/>
      <c r="J19" s="438"/>
    </row>
    <row r="20" spans="1:10">
      <c r="A20" s="415" t="s">
        <v>37</v>
      </c>
      <c r="B20" s="416"/>
      <c r="C20" s="417">
        <f>+'Cash Janvier'!F2</f>
        <v>83314</v>
      </c>
      <c r="D20" s="418">
        <v>0</v>
      </c>
      <c r="E20" s="418">
        <f>+GETPIVOTDATA("Somme de Spent",'Individual received'!$A$3)</f>
        <v>193000</v>
      </c>
      <c r="F20" s="418">
        <f>+'Bank reconciliation'!E11+'Bank reconciliation'!E13</f>
        <v>160000</v>
      </c>
      <c r="G20" s="418"/>
      <c r="H20" s="418">
        <f>+'Cash Janvier'!F29</f>
        <v>50314</v>
      </c>
      <c r="I20" s="447">
        <f>C20+D20-E20+F20</f>
        <v>50314</v>
      </c>
      <c r="J20" s="438">
        <f t="shared" ref="J20" si="3">H20-I20</f>
        <v>0</v>
      </c>
    </row>
    <row r="21" ht="15.25" spans="1:10">
      <c r="A21" s="419"/>
      <c r="B21" s="420"/>
      <c r="C21" s="420"/>
      <c r="D21" s="420"/>
      <c r="E21" s="420"/>
      <c r="F21" s="420"/>
      <c r="G21" s="420"/>
      <c r="H21" s="420"/>
      <c r="I21" s="420"/>
      <c r="J21" s="448"/>
    </row>
    <row r="22" ht="15.5" spans="1:10">
      <c r="A22" s="421"/>
      <c r="B22" s="422"/>
      <c r="C22" s="423"/>
      <c r="D22" s="424" t="s">
        <v>38</v>
      </c>
      <c r="E22" s="424"/>
      <c r="F22" s="423"/>
      <c r="G22" s="423"/>
      <c r="H22" s="423"/>
      <c r="I22" s="449"/>
      <c r="J22" s="450"/>
    </row>
    <row r="23" ht="46.5" spans="1:10">
      <c r="A23" s="425"/>
      <c r="B23" s="426"/>
      <c r="C23" s="427" t="s">
        <v>39</v>
      </c>
      <c r="D23" s="427" t="s">
        <v>40</v>
      </c>
      <c r="E23" s="427" t="s">
        <v>41</v>
      </c>
      <c r="F23" s="427"/>
      <c r="G23" s="427"/>
      <c r="H23" s="427" t="s">
        <v>42</v>
      </c>
      <c r="I23" s="427" t="s">
        <v>43</v>
      </c>
      <c r="J23" s="451" t="s">
        <v>44</v>
      </c>
    </row>
    <row r="24" ht="16.25" spans="1:10">
      <c r="A24" s="428" t="s">
        <v>45</v>
      </c>
      <c r="B24" s="429"/>
      <c r="C24" s="430">
        <f>C20+C15+C12</f>
        <v>120692</v>
      </c>
      <c r="D24" s="430">
        <f>D14</f>
        <v>671120</v>
      </c>
      <c r="E24" s="430">
        <f>E18</f>
        <v>830920</v>
      </c>
      <c r="F24" s="431"/>
      <c r="G24" s="430"/>
      <c r="H24" s="430">
        <f>H20+H15+H12</f>
        <v>-39108</v>
      </c>
      <c r="I24" s="430">
        <f>C24+D24-E24+F24</f>
        <v>-39108</v>
      </c>
      <c r="J24" s="452">
        <f>H24-I24</f>
        <v>0</v>
      </c>
    </row>
  </sheetData>
  <mergeCells count="1">
    <mergeCell ref="D22:E2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opLeftCell="A25" workbookViewId="0">
      <selection activeCell="C15" sqref="C15:C17"/>
    </sheetView>
  </sheetViews>
  <sheetFormatPr defaultColWidth="8.72727272727273" defaultRowHeight="14.5" outlineLevelCol="6"/>
  <cols>
    <col min="1" max="1" width="13.5454545454545" style="163" customWidth="1"/>
    <col min="2" max="2" width="9.54545454545454" customWidth="1"/>
    <col min="3" max="3" width="24.2727272727273" customWidth="1"/>
    <col min="4" max="4" width="19.8181818181818" customWidth="1"/>
    <col min="5" max="5" width="18.2727272727273" customWidth="1"/>
  </cols>
  <sheetData>
    <row r="1" spans="1:5">
      <c r="A1" s="164" t="s">
        <v>186</v>
      </c>
      <c r="B1" s="62"/>
      <c r="C1" s="62"/>
      <c r="D1" s="62"/>
      <c r="E1" s="62"/>
    </row>
    <row r="2" spans="1:5">
      <c r="A2" s="165" t="s">
        <v>187</v>
      </c>
      <c r="B2" s="166"/>
      <c r="C2" s="166"/>
      <c r="D2" s="167"/>
      <c r="E2" s="166"/>
    </row>
    <row r="3" spans="1:5">
      <c r="A3" s="165" t="s">
        <v>188</v>
      </c>
      <c r="B3" s="166"/>
      <c r="C3" s="168"/>
      <c r="D3" s="166"/>
      <c r="E3" s="166"/>
    </row>
    <row r="4" spans="1:5">
      <c r="A4" s="165" t="s">
        <v>189</v>
      </c>
      <c r="B4" s="166"/>
      <c r="C4" s="166"/>
      <c r="D4" s="166"/>
      <c r="E4" s="166"/>
    </row>
    <row r="5" spans="1:5">
      <c r="A5" s="165" t="s">
        <v>190</v>
      </c>
      <c r="B5" s="166"/>
      <c r="C5" s="166"/>
      <c r="D5" s="166"/>
      <c r="E5" s="166"/>
    </row>
    <row r="6" ht="15.25" spans="1:5">
      <c r="A6" s="169" t="s">
        <v>191</v>
      </c>
      <c r="B6" s="170"/>
      <c r="C6" s="170"/>
      <c r="D6" s="170"/>
      <c r="E6" s="170"/>
    </row>
    <row r="7" ht="15.25" spans="1:5">
      <c r="A7" s="171" t="s">
        <v>192</v>
      </c>
      <c r="B7" s="172"/>
      <c r="C7" s="172"/>
      <c r="D7" s="172"/>
      <c r="E7" s="173"/>
    </row>
    <row r="8" ht="15.25" spans="1:5">
      <c r="A8" s="174"/>
      <c r="B8" s="175"/>
      <c r="C8" s="175"/>
      <c r="D8" s="176"/>
      <c r="E8" s="177"/>
    </row>
    <row r="9" spans="1:5">
      <c r="A9" s="178" t="s">
        <v>69</v>
      </c>
      <c r="B9" s="179" t="s">
        <v>193</v>
      </c>
      <c r="C9" s="180" t="s">
        <v>194</v>
      </c>
      <c r="D9" s="181" t="s">
        <v>195</v>
      </c>
      <c r="E9" s="182" t="s">
        <v>196</v>
      </c>
    </row>
    <row r="10" spans="1:5">
      <c r="A10" s="183">
        <v>46357</v>
      </c>
      <c r="B10" s="184"/>
      <c r="C10" s="185" t="s">
        <v>197</v>
      </c>
      <c r="D10" s="186">
        <f>+'Bank Journal'!F10</f>
        <v>-1987</v>
      </c>
      <c r="E10" s="187"/>
    </row>
    <row r="11" spans="1:5">
      <c r="A11" s="188">
        <v>46031</v>
      </c>
      <c r="B11" s="189"/>
      <c r="C11" s="157" t="s">
        <v>198</v>
      </c>
      <c r="D11" s="190">
        <v>671120</v>
      </c>
      <c r="E11" s="186"/>
    </row>
    <row r="12" spans="1:5">
      <c r="A12" s="188">
        <v>46037</v>
      </c>
      <c r="B12" s="191">
        <v>9547954</v>
      </c>
      <c r="C12" s="157" t="s">
        <v>199</v>
      </c>
      <c r="D12" s="192"/>
      <c r="E12" s="186">
        <v>500000</v>
      </c>
    </row>
    <row r="13" spans="1:7">
      <c r="A13" s="188">
        <v>46041</v>
      </c>
      <c r="B13" s="191">
        <v>9547955</v>
      </c>
      <c r="C13" s="157" t="s">
        <v>178</v>
      </c>
      <c r="D13" s="192"/>
      <c r="E13" s="186">
        <v>160000</v>
      </c>
      <c r="G13" s="185"/>
    </row>
    <row r="14" spans="1:5">
      <c r="A14" s="183"/>
      <c r="B14" s="157"/>
      <c r="C14" s="185"/>
      <c r="D14" s="192"/>
      <c r="E14" s="186"/>
    </row>
    <row r="15" spans="1:5">
      <c r="A15" s="183"/>
      <c r="B15" s="184"/>
      <c r="C15" s="185"/>
      <c r="D15" s="192"/>
      <c r="E15" s="187"/>
    </row>
    <row r="16" ht="15.25" spans="1:5">
      <c r="A16" s="183"/>
      <c r="B16" s="184"/>
      <c r="C16" s="185"/>
      <c r="D16" s="192"/>
      <c r="E16" s="187"/>
    </row>
    <row r="17" ht="15.25" spans="1:5">
      <c r="A17" s="193"/>
      <c r="B17" s="194"/>
      <c r="C17" s="195" t="s">
        <v>200</v>
      </c>
      <c r="D17" s="196">
        <f>SUM(D10:D16)-SUM(E10:E16)</f>
        <v>9133</v>
      </c>
      <c r="E17" s="197"/>
    </row>
    <row r="18" ht="15.25" spans="1:5">
      <c r="A18" s="198"/>
      <c r="B18" s="199"/>
      <c r="C18" s="199"/>
      <c r="D18" s="199"/>
      <c r="E18" s="200"/>
    </row>
    <row r="19" spans="1:5">
      <c r="A19" s="201"/>
      <c r="B19" s="166"/>
      <c r="C19" s="166" t="s">
        <v>201</v>
      </c>
      <c r="D19" s="74"/>
      <c r="E19" s="74"/>
    </row>
    <row r="20" spans="1:5">
      <c r="A20" s="201"/>
      <c r="B20" s="166"/>
      <c r="C20" s="166"/>
      <c r="D20" s="74"/>
      <c r="E20" s="202"/>
    </row>
    <row r="21" spans="1:5">
      <c r="A21" s="203"/>
      <c r="B21" s="204"/>
      <c r="C21" s="205"/>
      <c r="D21" s="206"/>
      <c r="E21" s="207"/>
    </row>
    <row r="22" spans="3:5">
      <c r="C22" s="140" t="s">
        <v>202</v>
      </c>
      <c r="D22" s="2"/>
      <c r="E22" s="2"/>
    </row>
    <row r="23" ht="15.25"/>
    <row r="24" spans="3:5">
      <c r="C24" s="208" t="s">
        <v>203</v>
      </c>
      <c r="D24" s="209"/>
      <c r="E24" s="210"/>
    </row>
    <row r="25" spans="3:5">
      <c r="C25" s="211" t="s">
        <v>204</v>
      </c>
      <c r="D25" s="212" t="s">
        <v>33</v>
      </c>
      <c r="E25" s="213"/>
    </row>
    <row r="26" spans="1:5">
      <c r="A26" s="75"/>
      <c r="C26" s="214"/>
      <c r="D26" s="215"/>
      <c r="E26" s="216"/>
    </row>
    <row r="27" ht="22.5" customHeight="1" spans="3:5">
      <c r="C27" s="217" t="s">
        <v>205</v>
      </c>
      <c r="D27" s="218" t="s">
        <v>206</v>
      </c>
      <c r="E27" s="219"/>
    </row>
    <row r="28" ht="15.25" spans="4:5">
      <c r="D28" s="220"/>
      <c r="E28" s="220"/>
    </row>
    <row r="29" ht="15.25" spans="1:5">
      <c r="A29" s="221" t="s">
        <v>69</v>
      </c>
      <c r="B29" s="222" t="s">
        <v>207</v>
      </c>
      <c r="C29" s="223" t="s">
        <v>70</v>
      </c>
      <c r="D29" s="224" t="s">
        <v>208</v>
      </c>
      <c r="E29" s="225"/>
    </row>
    <row r="30" spans="1:5">
      <c r="A30" s="226"/>
      <c r="B30" s="227"/>
      <c r="C30" s="228"/>
      <c r="D30" s="229"/>
      <c r="E30" s="230"/>
    </row>
    <row r="31" spans="1:5">
      <c r="A31" s="231"/>
      <c r="B31" s="232"/>
      <c r="C31" s="233" t="s">
        <v>209</v>
      </c>
      <c r="D31" s="234">
        <f>+D17</f>
        <v>9133</v>
      </c>
      <c r="E31" s="230"/>
    </row>
    <row r="32" spans="1:5">
      <c r="A32" s="235"/>
      <c r="B32" s="236"/>
      <c r="C32" s="157"/>
      <c r="D32" s="190"/>
      <c r="E32" s="230"/>
    </row>
    <row r="33" spans="1:5">
      <c r="A33" s="235"/>
      <c r="B33" s="236"/>
      <c r="C33" s="233" t="s">
        <v>210</v>
      </c>
      <c r="D33" s="190"/>
      <c r="E33" s="230"/>
    </row>
    <row r="34" spans="1:4">
      <c r="A34" s="237"/>
      <c r="B34" s="236"/>
      <c r="C34" s="238"/>
      <c r="D34" s="239"/>
    </row>
    <row r="35" ht="15.25" spans="1:4">
      <c r="A35" s="240"/>
      <c r="B35" s="236"/>
      <c r="C35" s="233" t="s">
        <v>211</v>
      </c>
      <c r="D35" s="190"/>
    </row>
    <row r="36" spans="1:4">
      <c r="A36" s="241">
        <v>46053</v>
      </c>
      <c r="B36" s="242">
        <v>1</v>
      </c>
      <c r="C36" s="243" t="s">
        <v>212</v>
      </c>
      <c r="D36" s="244">
        <v>-4960</v>
      </c>
    </row>
    <row r="37" spans="1:4">
      <c r="A37" s="241"/>
      <c r="B37" s="242"/>
      <c r="C37" s="243"/>
      <c r="D37" s="244"/>
    </row>
    <row r="38" ht="15.25" spans="1:4">
      <c r="A38" s="241"/>
      <c r="B38" s="242"/>
      <c r="C38" s="243"/>
      <c r="D38" s="244"/>
    </row>
    <row r="39" ht="15.25" spans="1:4">
      <c r="A39" s="245"/>
      <c r="B39" s="246"/>
      <c r="C39" s="247" t="s">
        <v>213</v>
      </c>
      <c r="D39" s="224">
        <f>SUM(D30:D38)</f>
        <v>4173</v>
      </c>
    </row>
    <row r="40" ht="15.25" spans="3:4">
      <c r="C40" s="248" t="s">
        <v>214</v>
      </c>
      <c r="D40" s="224">
        <v>4173</v>
      </c>
    </row>
    <row r="41" ht="15.25"/>
    <row r="42" ht="15.25" spans="3:4">
      <c r="C42" s="249" t="s">
        <v>215</v>
      </c>
      <c r="D42" s="250">
        <f>D39-D40</f>
        <v>0</v>
      </c>
    </row>
    <row r="43" spans="3:4">
      <c r="C43" t="s">
        <v>216</v>
      </c>
      <c r="D43" s="2"/>
    </row>
    <row r="44" spans="1:4">
      <c r="A44" s="164" t="s">
        <v>217</v>
      </c>
      <c r="B44" s="140"/>
      <c r="C44" s="140"/>
      <c r="D44" s="140" t="s">
        <v>218</v>
      </c>
    </row>
  </sheetData>
  <mergeCells count="5">
    <mergeCell ref="A7:E7"/>
    <mergeCell ref="C24:E24"/>
    <mergeCell ref="D25:E25"/>
    <mergeCell ref="D26:E26"/>
    <mergeCell ref="D27:E27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" workbookViewId="0">
      <selection activeCell="F12" sqref="F12"/>
    </sheetView>
  </sheetViews>
  <sheetFormatPr defaultColWidth="11.4545454545455" defaultRowHeight="14.5"/>
  <sheetData/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30"/>
  <sheetViews>
    <sheetView tabSelected="1" topLeftCell="A18" workbookViewId="0">
      <selection activeCell="J29" sqref="J29"/>
    </sheetView>
  </sheetViews>
  <sheetFormatPr defaultColWidth="8.72727272727273" defaultRowHeight="14.5" outlineLevelCol="6"/>
  <cols>
    <col min="1" max="1" width="2.81818181818182" customWidth="1"/>
    <col min="2" max="2" width="11.1818181818182" customWidth="1"/>
    <col min="3" max="3" width="11.1818181818182" style="1" customWidth="1"/>
    <col min="4" max="4" width="11.1818181818182" style="50" customWidth="1"/>
    <col min="5" max="5" width="11.1818181818182" customWidth="1"/>
    <col min="6" max="6" width="14.7272727272727" customWidth="1"/>
    <col min="7" max="7" width="14" customWidth="1"/>
  </cols>
  <sheetData>
    <row r="1" spans="3:5">
      <c r="C1" t="s">
        <v>219</v>
      </c>
      <c r="D1" s="1" t="s">
        <v>82</v>
      </c>
      <c r="E1" s="50"/>
    </row>
    <row r="2" spans="3:5">
      <c r="C2" t="s">
        <v>220</v>
      </c>
      <c r="D2" s="1" t="s">
        <v>189</v>
      </c>
      <c r="E2" s="50"/>
    </row>
    <row r="3" spans="3:5">
      <c r="C3" t="s">
        <v>221</v>
      </c>
      <c r="D3" s="97">
        <v>2026</v>
      </c>
      <c r="E3" s="50"/>
    </row>
    <row r="4" spans="3:5">
      <c r="C4"/>
      <c r="D4" s="1"/>
      <c r="E4" s="50"/>
    </row>
    <row r="5" spans="3:7">
      <c r="C5" s="154" t="s">
        <v>222</v>
      </c>
      <c r="D5" s="155"/>
      <c r="E5" s="156"/>
      <c r="F5" s="157"/>
      <c r="G5" s="157"/>
    </row>
    <row r="6" spans="3:7">
      <c r="C6" s="154"/>
      <c r="D6" s="155" t="s">
        <v>223</v>
      </c>
      <c r="E6" s="156"/>
      <c r="F6" s="157" t="s">
        <v>224</v>
      </c>
      <c r="G6" s="157"/>
    </row>
    <row r="7" spans="3:7">
      <c r="C7" s="157"/>
      <c r="D7" s="155">
        <v>10000</v>
      </c>
      <c r="E7" s="156" t="s">
        <v>225</v>
      </c>
      <c r="F7" s="157">
        <v>4</v>
      </c>
      <c r="G7" s="158">
        <f>D7*F7</f>
        <v>40000</v>
      </c>
    </row>
    <row r="8" spans="3:7">
      <c r="C8" s="157"/>
      <c r="D8" s="155">
        <v>5000</v>
      </c>
      <c r="E8" s="156" t="s">
        <v>225</v>
      </c>
      <c r="F8" s="157">
        <v>2</v>
      </c>
      <c r="G8" s="158">
        <f t="shared" ref="G8:G11" si="0">D8*F8</f>
        <v>10000</v>
      </c>
    </row>
    <row r="9" spans="3:7">
      <c r="C9" s="157"/>
      <c r="D9" s="155">
        <v>2000</v>
      </c>
      <c r="E9" s="156" t="s">
        <v>225</v>
      </c>
      <c r="F9" s="157">
        <v>0</v>
      </c>
      <c r="G9" s="158">
        <f t="shared" si="0"/>
        <v>0</v>
      </c>
    </row>
    <row r="10" spans="3:7">
      <c r="C10" s="157"/>
      <c r="D10" s="155">
        <v>1000</v>
      </c>
      <c r="E10" s="156" t="s">
        <v>225</v>
      </c>
      <c r="F10" s="157">
        <v>0</v>
      </c>
      <c r="G10" s="158">
        <f t="shared" si="0"/>
        <v>0</v>
      </c>
    </row>
    <row r="11" spans="3:7">
      <c r="C11" s="157"/>
      <c r="D11" s="155">
        <v>500</v>
      </c>
      <c r="E11" s="156" t="s">
        <v>225</v>
      </c>
      <c r="F11" s="157">
        <v>0</v>
      </c>
      <c r="G11" s="158">
        <f t="shared" si="0"/>
        <v>0</v>
      </c>
    </row>
    <row r="12" spans="3:7">
      <c r="C12" s="157"/>
      <c r="D12" s="155"/>
      <c r="E12" s="156"/>
      <c r="F12" s="157"/>
      <c r="G12" s="158"/>
    </row>
    <row r="13" spans="3:7">
      <c r="C13" s="157"/>
      <c r="D13" s="155"/>
      <c r="E13" s="156"/>
      <c r="F13" s="157"/>
      <c r="G13" s="157"/>
    </row>
    <row r="14" spans="3:7">
      <c r="C14" s="159" t="s">
        <v>226</v>
      </c>
      <c r="D14" s="155"/>
      <c r="E14" s="156"/>
      <c r="F14" s="157"/>
      <c r="G14" s="157"/>
    </row>
    <row r="15" spans="3:7">
      <c r="C15" s="157"/>
      <c r="D15" s="155">
        <v>500</v>
      </c>
      <c r="E15" s="156" t="s">
        <v>225</v>
      </c>
      <c r="F15" s="157"/>
      <c r="G15" s="157">
        <f>D15*F15</f>
        <v>0</v>
      </c>
    </row>
    <row r="16" spans="3:7">
      <c r="C16" s="157"/>
      <c r="D16" s="155">
        <v>200</v>
      </c>
      <c r="E16" s="156" t="s">
        <v>225</v>
      </c>
      <c r="F16" s="157">
        <v>0</v>
      </c>
      <c r="G16" s="157">
        <f t="shared" ref="G16:G21" si="1">D16*F16</f>
        <v>0</v>
      </c>
    </row>
    <row r="17" spans="3:7">
      <c r="C17" s="157"/>
      <c r="D17" s="155">
        <v>100</v>
      </c>
      <c r="E17" s="156" t="s">
        <v>225</v>
      </c>
      <c r="F17" s="157">
        <v>3</v>
      </c>
      <c r="G17" s="157">
        <f t="shared" si="1"/>
        <v>300</v>
      </c>
    </row>
    <row r="18" spans="3:7">
      <c r="C18" s="157"/>
      <c r="D18" s="155">
        <v>50</v>
      </c>
      <c r="E18" s="156" t="s">
        <v>225</v>
      </c>
      <c r="F18" s="157">
        <v>1</v>
      </c>
      <c r="G18" s="157">
        <f t="shared" si="1"/>
        <v>50</v>
      </c>
    </row>
    <row r="19" spans="3:7">
      <c r="C19" s="157"/>
      <c r="D19" s="155">
        <v>25</v>
      </c>
      <c r="E19" s="156" t="s">
        <v>225</v>
      </c>
      <c r="F19" s="157">
        <v>0</v>
      </c>
      <c r="G19" s="157">
        <f t="shared" si="1"/>
        <v>0</v>
      </c>
    </row>
    <row r="20" spans="3:7">
      <c r="C20" s="157"/>
      <c r="D20" s="155">
        <v>10</v>
      </c>
      <c r="E20" s="156" t="s">
        <v>225</v>
      </c>
      <c r="F20" s="157">
        <v>0</v>
      </c>
      <c r="G20" s="157">
        <f t="shared" si="1"/>
        <v>0</v>
      </c>
    </row>
    <row r="21" spans="3:7">
      <c r="C21" s="157"/>
      <c r="D21" s="155">
        <v>5</v>
      </c>
      <c r="E21" s="156" t="s">
        <v>225</v>
      </c>
      <c r="F21" s="157">
        <v>0</v>
      </c>
      <c r="G21" s="157">
        <f t="shared" si="1"/>
        <v>0</v>
      </c>
    </row>
    <row r="22" spans="3:7">
      <c r="C22" s="157"/>
      <c r="D22" s="155"/>
      <c r="E22" s="156"/>
      <c r="F22" s="157"/>
      <c r="G22" s="160">
        <f>SUM(G7:G21)</f>
        <v>50350</v>
      </c>
    </row>
    <row r="23" spans="3:7">
      <c r="C23" s="157"/>
      <c r="D23" s="155"/>
      <c r="E23" s="156"/>
      <c r="F23" s="157"/>
      <c r="G23" s="154"/>
    </row>
    <row r="24" spans="3:7">
      <c r="C24" s="161" t="s">
        <v>227</v>
      </c>
      <c r="D24" s="155"/>
      <c r="E24" s="156"/>
      <c r="F24" s="157"/>
      <c r="G24" s="160">
        <f>+G22</f>
        <v>50350</v>
      </c>
    </row>
    <row r="25" spans="3:7">
      <c r="C25" s="161" t="s">
        <v>228</v>
      </c>
      <c r="D25" s="155"/>
      <c r="E25" s="156"/>
      <c r="F25" s="157"/>
      <c r="G25" s="160">
        <v>50314</v>
      </c>
    </row>
    <row r="26" spans="3:7">
      <c r="C26" s="157" t="s">
        <v>229</v>
      </c>
      <c r="D26" s="155"/>
      <c r="E26" s="156"/>
      <c r="F26" s="157"/>
      <c r="G26" s="158">
        <f>G24-G25</f>
        <v>36</v>
      </c>
    </row>
    <row r="27" spans="3:5">
      <c r="C27"/>
      <c r="D27" s="1"/>
      <c r="E27" s="50"/>
    </row>
    <row r="28" spans="3:5">
      <c r="C28" t="s">
        <v>230</v>
      </c>
      <c r="D28" s="1"/>
      <c r="E28" s="50"/>
    </row>
    <row r="29" spans="3:5">
      <c r="C29"/>
      <c r="D29" s="1"/>
      <c r="E29" s="50"/>
    </row>
    <row r="30" spans="3:6">
      <c r="C30" s="140" t="s">
        <v>231</v>
      </c>
      <c r="D30" s="162"/>
      <c r="E30" s="50"/>
      <c r="F30" s="140" t="s">
        <v>218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8" sqref="E8"/>
    </sheetView>
  </sheetViews>
  <sheetFormatPr defaultColWidth="11.4545454545455" defaultRowHeight="14.5"/>
  <sheetData/>
  <pageMargins left="0.7" right="0.7" top="0.75" bottom="0.75" header="0.3" footer="0.3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workbookViewId="0">
      <selection activeCell="F19" sqref="F19"/>
    </sheetView>
  </sheetViews>
  <sheetFormatPr defaultColWidth="10" defaultRowHeight="12.5"/>
  <cols>
    <col min="1" max="1" width="16.8181818181818" style="87" customWidth="1"/>
    <col min="2" max="2" width="42.4545454545455" style="87" customWidth="1"/>
    <col min="3" max="3" width="20.8181818181818" style="87" customWidth="1"/>
    <col min="4" max="5" width="16.8181818181818" style="87" customWidth="1"/>
    <col min="6" max="6" width="16.8181818181818" style="94" customWidth="1"/>
    <col min="7" max="7" width="16.8181818181818" style="87" customWidth="1"/>
    <col min="8" max="8" width="10.5454545454545" style="87" customWidth="1"/>
    <col min="9" max="9" width="13.3636363636364" style="87" customWidth="1"/>
    <col min="10" max="10" width="16.8181818181818" style="87" customWidth="1"/>
    <col min="11" max="16384" width="10" style="87"/>
  </cols>
  <sheetData>
    <row r="1" ht="26" spans="1:10">
      <c r="A1" s="144" t="s">
        <v>69</v>
      </c>
      <c r="B1" s="145" t="s">
        <v>70</v>
      </c>
      <c r="C1" s="145" t="s">
        <v>232</v>
      </c>
      <c r="D1" s="145" t="s">
        <v>233</v>
      </c>
      <c r="E1" s="146" t="s">
        <v>234</v>
      </c>
      <c r="F1" s="146" t="s">
        <v>235</v>
      </c>
      <c r="G1" s="146" t="s">
        <v>236</v>
      </c>
      <c r="H1" s="145" t="s">
        <v>0</v>
      </c>
      <c r="I1" s="145" t="s">
        <v>76</v>
      </c>
      <c r="J1" s="152" t="s">
        <v>237</v>
      </c>
    </row>
    <row r="2" spans="1:8">
      <c r="A2" s="147">
        <v>46023</v>
      </c>
      <c r="B2" s="148" t="s">
        <v>238</v>
      </c>
      <c r="C2" s="148"/>
      <c r="D2" s="148"/>
      <c r="E2" s="148"/>
      <c r="F2" s="148"/>
      <c r="G2" s="87">
        <v>15002</v>
      </c>
      <c r="H2" s="148"/>
    </row>
    <row r="3" spans="1:9">
      <c r="A3" s="88">
        <v>46023</v>
      </c>
      <c r="B3" s="87" t="s">
        <v>80</v>
      </c>
      <c r="C3" s="87" t="s">
        <v>81</v>
      </c>
      <c r="D3" s="90" t="s">
        <v>10</v>
      </c>
      <c r="E3" s="87">
        <v>15000</v>
      </c>
      <c r="G3" s="91">
        <f>+G2+F3-E3</f>
        <v>2</v>
      </c>
      <c r="H3" s="148" t="s">
        <v>9</v>
      </c>
      <c r="I3" s="153"/>
    </row>
    <row r="4" ht="14.5" spans="1:9">
      <c r="A4" s="93">
        <v>46034</v>
      </c>
      <c r="B4" s="89" t="s">
        <v>239</v>
      </c>
      <c r="C4" s="62" t="s">
        <v>240</v>
      </c>
      <c r="D4" s="62"/>
      <c r="E4" s="62"/>
      <c r="F4" s="94">
        <v>10000</v>
      </c>
      <c r="G4" s="91">
        <f t="shared" ref="G4:G13" si="0">+G3+F4-E4</f>
        <v>10002</v>
      </c>
      <c r="H4" s="148" t="s">
        <v>9</v>
      </c>
      <c r="I4" s="87" t="s">
        <v>93</v>
      </c>
    </row>
    <row r="5" spans="1:9">
      <c r="A5" s="88">
        <v>46034</v>
      </c>
      <c r="B5" s="87" t="s">
        <v>92</v>
      </c>
      <c r="C5" s="87" t="s">
        <v>143</v>
      </c>
      <c r="D5" s="90" t="s">
        <v>10</v>
      </c>
      <c r="E5" s="87">
        <v>5000</v>
      </c>
      <c r="G5" s="91">
        <f t="shared" si="0"/>
        <v>5002</v>
      </c>
      <c r="H5" s="148" t="s">
        <v>9</v>
      </c>
      <c r="I5" s="87" t="s">
        <v>93</v>
      </c>
    </row>
    <row r="6" ht="14.5" spans="1:9">
      <c r="A6" s="93">
        <v>46034</v>
      </c>
      <c r="B6" s="87" t="s">
        <v>94</v>
      </c>
      <c r="C6" s="87" t="s">
        <v>143</v>
      </c>
      <c r="D6" s="90" t="s">
        <v>10</v>
      </c>
      <c r="E6" s="87">
        <v>5000</v>
      </c>
      <c r="G6" s="91">
        <f t="shared" si="0"/>
        <v>2</v>
      </c>
      <c r="H6" s="148" t="s">
        <v>9</v>
      </c>
      <c r="I6" s="87" t="s">
        <v>93</v>
      </c>
    </row>
    <row r="7" ht="14" spans="1:9">
      <c r="A7" s="88">
        <v>46041</v>
      </c>
      <c r="B7" s="89" t="s">
        <v>239</v>
      </c>
      <c r="C7" s="87" t="s">
        <v>240</v>
      </c>
      <c r="D7" s="90"/>
      <c r="E7" s="91"/>
      <c r="F7" s="92">
        <v>5000</v>
      </c>
      <c r="G7" s="91">
        <f t="shared" si="0"/>
        <v>5002</v>
      </c>
      <c r="H7" s="148" t="s">
        <v>9</v>
      </c>
      <c r="I7" s="87" t="s">
        <v>102</v>
      </c>
    </row>
    <row r="8" ht="14.5" spans="1:9">
      <c r="A8" s="93">
        <v>46041</v>
      </c>
      <c r="B8" s="87" t="s">
        <v>101</v>
      </c>
      <c r="C8" s="87" t="s">
        <v>81</v>
      </c>
      <c r="D8" s="90" t="s">
        <v>10</v>
      </c>
      <c r="E8" s="87">
        <v>5000</v>
      </c>
      <c r="G8" s="91">
        <f t="shared" si="0"/>
        <v>2</v>
      </c>
      <c r="H8" s="148" t="s">
        <v>9</v>
      </c>
      <c r="I8" s="87" t="s">
        <v>102</v>
      </c>
    </row>
    <row r="9" ht="14" spans="1:9">
      <c r="A9" s="88">
        <v>46049</v>
      </c>
      <c r="B9" s="89" t="s">
        <v>239</v>
      </c>
      <c r="C9" s="95" t="s">
        <v>240</v>
      </c>
      <c r="D9" s="90"/>
      <c r="E9" s="91"/>
      <c r="F9" s="92">
        <v>5000</v>
      </c>
      <c r="G9" s="91">
        <f t="shared" si="0"/>
        <v>5002</v>
      </c>
      <c r="H9" s="148" t="s">
        <v>9</v>
      </c>
      <c r="I9" s="87" t="s">
        <v>133</v>
      </c>
    </row>
    <row r="10" spans="1:9">
      <c r="A10" s="88">
        <v>46049</v>
      </c>
      <c r="B10" s="87" t="s">
        <v>132</v>
      </c>
      <c r="C10" s="95" t="s">
        <v>81</v>
      </c>
      <c r="D10" s="90" t="s">
        <v>10</v>
      </c>
      <c r="E10" s="87">
        <v>5000</v>
      </c>
      <c r="G10" s="91">
        <f t="shared" si="0"/>
        <v>2</v>
      </c>
      <c r="H10" s="148" t="s">
        <v>9</v>
      </c>
      <c r="I10" s="87" t="s">
        <v>133</v>
      </c>
    </row>
    <row r="11" ht="14" spans="1:9">
      <c r="A11" s="88">
        <v>46052</v>
      </c>
      <c r="B11" s="89" t="s">
        <v>239</v>
      </c>
      <c r="C11" s="95" t="s">
        <v>240</v>
      </c>
      <c r="D11" s="90"/>
      <c r="F11" s="94">
        <v>10000</v>
      </c>
      <c r="G11" s="91">
        <f t="shared" si="0"/>
        <v>10002</v>
      </c>
      <c r="H11" s="148" t="s">
        <v>9</v>
      </c>
      <c r="I11" s="87" t="s">
        <v>135</v>
      </c>
    </row>
    <row r="12" spans="1:9">
      <c r="A12" s="88">
        <v>46052</v>
      </c>
      <c r="B12" s="87" t="s">
        <v>92</v>
      </c>
      <c r="C12" s="95" t="s">
        <v>143</v>
      </c>
      <c r="D12" s="90" t="s">
        <v>10</v>
      </c>
      <c r="E12" s="87">
        <v>5000</v>
      </c>
      <c r="G12" s="91">
        <f t="shared" si="0"/>
        <v>5002</v>
      </c>
      <c r="H12" s="148" t="s">
        <v>9</v>
      </c>
      <c r="I12" s="87" t="s">
        <v>135</v>
      </c>
    </row>
    <row r="13" spans="1:9">
      <c r="A13" s="88">
        <v>46052</v>
      </c>
      <c r="B13" s="87" t="s">
        <v>94</v>
      </c>
      <c r="C13" s="95" t="s">
        <v>143</v>
      </c>
      <c r="D13" s="90" t="s">
        <v>10</v>
      </c>
      <c r="E13" s="87">
        <v>5000</v>
      </c>
      <c r="G13" s="91">
        <f t="shared" si="0"/>
        <v>2</v>
      </c>
      <c r="H13" s="148" t="s">
        <v>9</v>
      </c>
      <c r="I13" s="87" t="s">
        <v>135</v>
      </c>
    </row>
    <row r="14" spans="1:8">
      <c r="A14" s="88"/>
      <c r="G14" s="91"/>
      <c r="H14" s="148"/>
    </row>
    <row r="15" ht="14.5" spans="1:8">
      <c r="A15" s="88"/>
      <c r="D15" s="62"/>
      <c r="G15" s="91"/>
      <c r="H15" s="148"/>
    </row>
    <row r="16" spans="1:8">
      <c r="A16" s="88"/>
      <c r="C16" s="95"/>
      <c r="D16" s="90"/>
      <c r="G16" s="91"/>
      <c r="H16" s="148"/>
    </row>
    <row r="17" spans="1:8">
      <c r="A17" s="88"/>
      <c r="C17" s="95"/>
      <c r="D17" s="90"/>
      <c r="E17" s="91"/>
      <c r="G17" s="91"/>
      <c r="H17" s="148"/>
    </row>
    <row r="18" spans="1:9">
      <c r="A18" s="88"/>
      <c r="D18" s="90"/>
      <c r="G18" s="91"/>
      <c r="H18" s="148"/>
      <c r="I18" s="153"/>
    </row>
    <row r="19" spans="1:9">
      <c r="A19" s="88"/>
      <c r="D19" s="90"/>
      <c r="G19" s="91"/>
      <c r="H19" s="148"/>
      <c r="I19" s="153"/>
    </row>
    <row r="20" spans="1:9">
      <c r="A20" s="88"/>
      <c r="D20" s="90"/>
      <c r="G20" s="91"/>
      <c r="H20" s="148"/>
      <c r="I20" s="153"/>
    </row>
    <row r="21" spans="1:9">
      <c r="A21" s="88"/>
      <c r="D21" s="90"/>
      <c r="G21" s="91"/>
      <c r="H21" s="148"/>
      <c r="I21" s="153"/>
    </row>
    <row r="22" spans="1:9">
      <c r="A22" s="149"/>
      <c r="D22" s="90"/>
      <c r="G22" s="91"/>
      <c r="H22" s="148"/>
      <c r="I22" s="153"/>
    </row>
    <row r="23" spans="1:9">
      <c r="A23" s="88"/>
      <c r="D23" s="90"/>
      <c r="G23" s="91"/>
      <c r="H23" s="148"/>
      <c r="I23" s="153"/>
    </row>
    <row r="24" spans="1:9">
      <c r="A24" s="88"/>
      <c r="D24" s="90"/>
      <c r="G24" s="91"/>
      <c r="H24" s="148"/>
      <c r="I24" s="153"/>
    </row>
    <row r="25" spans="1:9">
      <c r="A25" s="88"/>
      <c r="D25" s="90"/>
      <c r="G25" s="91"/>
      <c r="H25" s="148"/>
      <c r="I25" s="153"/>
    </row>
    <row r="26" spans="1:9">
      <c r="A26" s="88"/>
      <c r="D26" s="90"/>
      <c r="G26" s="91"/>
      <c r="H26" s="148"/>
      <c r="I26" s="153"/>
    </row>
    <row r="27" spans="1:9">
      <c r="A27" s="88"/>
      <c r="D27" s="90"/>
      <c r="G27" s="91"/>
      <c r="H27" s="148"/>
      <c r="I27" s="153"/>
    </row>
    <row r="28" spans="1:9">
      <c r="A28" s="88"/>
      <c r="D28" s="90"/>
      <c r="G28" s="91"/>
      <c r="H28" s="148"/>
      <c r="I28" s="153"/>
    </row>
    <row r="29" spans="1:8">
      <c r="A29" s="88"/>
      <c r="D29" s="90"/>
      <c r="G29" s="91"/>
      <c r="H29" s="148"/>
    </row>
    <row r="30" spans="1:8">
      <c r="A30" s="88"/>
      <c r="D30" s="90"/>
      <c r="G30" s="91"/>
      <c r="H30" s="148"/>
    </row>
    <row r="31" spans="1:8">
      <c r="A31" s="88"/>
      <c r="D31" s="90"/>
      <c r="G31" s="91"/>
      <c r="H31" s="148"/>
    </row>
    <row r="32" spans="1:8">
      <c r="A32" s="88"/>
      <c r="D32" s="90"/>
      <c r="G32" s="91"/>
      <c r="H32" s="148"/>
    </row>
    <row r="33" spans="1:8">
      <c r="A33" s="88"/>
      <c r="D33" s="90"/>
      <c r="G33" s="91"/>
      <c r="H33" s="148"/>
    </row>
    <row r="34" ht="15.5" spans="1:8">
      <c r="A34" s="88"/>
      <c r="B34" s="114"/>
      <c r="D34" s="90"/>
      <c r="G34" s="91"/>
      <c r="H34" s="148"/>
    </row>
    <row r="35" spans="1:8">
      <c r="A35" s="88"/>
      <c r="D35" s="90"/>
      <c r="G35" s="91"/>
      <c r="H35" s="148"/>
    </row>
    <row r="36" spans="1:8">
      <c r="A36" s="150"/>
      <c r="C36" s="95"/>
      <c r="D36" s="90"/>
      <c r="F36" s="92"/>
      <c r="G36" s="91"/>
      <c r="H36" s="148"/>
    </row>
    <row r="37" spans="1:8">
      <c r="A37" s="88"/>
      <c r="C37" s="151"/>
      <c r="D37" s="90"/>
      <c r="G37" s="91"/>
      <c r="H37" s="148"/>
    </row>
    <row r="38" spans="1:8">
      <c r="A38" s="150"/>
      <c r="C38" s="151"/>
      <c r="D38" s="90"/>
      <c r="G38" s="91"/>
      <c r="H38" s="148"/>
    </row>
    <row r="39" spans="1:8">
      <c r="A39" s="88"/>
      <c r="C39" s="151"/>
      <c r="D39" s="148"/>
      <c r="G39" s="91"/>
      <c r="H39" s="148"/>
    </row>
    <row r="40" spans="1:8">
      <c r="A40" s="88"/>
      <c r="C40" s="151"/>
      <c r="D40" s="148"/>
      <c r="G40" s="91"/>
      <c r="H40" s="148"/>
    </row>
    <row r="41" spans="1:8">
      <c r="A41" s="88"/>
      <c r="D41" s="148"/>
      <c r="G41" s="91"/>
      <c r="H41" s="148"/>
    </row>
    <row r="42" spans="1:8">
      <c r="A42" s="88"/>
      <c r="D42" s="148"/>
      <c r="G42" s="91"/>
      <c r="H42" s="148"/>
    </row>
    <row r="43" spans="1:8">
      <c r="A43" s="88"/>
      <c r="D43" s="148"/>
      <c r="G43" s="91"/>
      <c r="H43" s="148"/>
    </row>
    <row r="44" spans="1:8">
      <c r="A44" s="88"/>
      <c r="D44" s="148"/>
      <c r="G44" s="91"/>
      <c r="H44" s="148"/>
    </row>
    <row r="45" spans="1:8">
      <c r="A45" s="88"/>
      <c r="D45" s="148"/>
      <c r="G45" s="91"/>
      <c r="H45" s="148"/>
    </row>
    <row r="46" spans="1:8">
      <c r="A46" s="88"/>
      <c r="D46" s="148"/>
      <c r="G46" s="91"/>
      <c r="H46" s="148"/>
    </row>
    <row r="47" spans="1:8">
      <c r="A47" s="88"/>
      <c r="D47" s="148"/>
      <c r="G47" s="91"/>
      <c r="H47" s="148"/>
    </row>
  </sheetData>
  <autoFilter xmlns:etc="http://www.wps.cn/officeDocument/2017/etCustomData" ref="A1:J13" etc:filterBottomFollowUsedRange="0">
    <extLst/>
  </autoFilter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D15" sqref="D15"/>
    </sheetView>
  </sheetViews>
  <sheetFormatPr defaultColWidth="11" defaultRowHeight="14.5"/>
  <cols>
    <col min="1" max="1" width="11.1818181818182" customWidth="1"/>
    <col min="2" max="2" width="35.2727272727273" customWidth="1"/>
    <col min="3" max="3" width="24" customWidth="1"/>
    <col min="4" max="4" width="16.4545454545455" customWidth="1"/>
    <col min="5" max="5" width="14.2727272727273" customWidth="1"/>
    <col min="6" max="6" width="13.9090909090909" customWidth="1"/>
    <col min="7" max="7" width="10.0909090909091" customWidth="1"/>
    <col min="8" max="8" width="12.5454545454545" customWidth="1"/>
    <col min="9" max="9" width="7.72727272727273" customWidth="1"/>
    <col min="10" max="10" width="10.2727272727273" customWidth="1"/>
  </cols>
  <sheetData>
    <row r="1" s="50" customFormat="1" ht="38.5" customHeight="1" spans="1:10">
      <c r="A1" s="129" t="s">
        <v>69</v>
      </c>
      <c r="B1" s="85" t="s">
        <v>70</v>
      </c>
      <c r="C1" s="85" t="s">
        <v>241</v>
      </c>
      <c r="D1" s="85" t="s">
        <v>233</v>
      </c>
      <c r="E1" s="86" t="s">
        <v>234</v>
      </c>
      <c r="F1" s="86" t="s">
        <v>235</v>
      </c>
      <c r="G1" s="86" t="s">
        <v>236</v>
      </c>
      <c r="H1" s="85" t="s">
        <v>0</v>
      </c>
      <c r="I1" s="85" t="s">
        <v>76</v>
      </c>
      <c r="J1" s="143" t="s">
        <v>237</v>
      </c>
    </row>
    <row r="2" spans="1:7">
      <c r="A2" s="141">
        <v>46023</v>
      </c>
      <c r="B2" t="s">
        <v>242</v>
      </c>
      <c r="E2" s="1"/>
      <c r="F2" s="1"/>
      <c r="G2" s="1">
        <v>17162</v>
      </c>
    </row>
    <row r="3" s="140" customFormat="1" spans="1:9">
      <c r="A3" s="141">
        <v>46023</v>
      </c>
      <c r="B3" s="87" t="s">
        <v>85</v>
      </c>
      <c r="C3" t="s">
        <v>81</v>
      </c>
      <c r="D3" t="s">
        <v>14</v>
      </c>
      <c r="E3" s="1">
        <v>17500</v>
      </c>
      <c r="F3" s="1"/>
      <c r="G3" s="1">
        <f t="shared" ref="G3:G7" si="0">G2+F3-E3</f>
        <v>-338</v>
      </c>
      <c r="H3" t="s">
        <v>13</v>
      </c>
      <c r="I3"/>
    </row>
    <row r="4" spans="1:9">
      <c r="A4" s="88">
        <v>46041</v>
      </c>
      <c r="B4" s="89" t="s">
        <v>239</v>
      </c>
      <c r="C4" s="87" t="s">
        <v>240</v>
      </c>
      <c r="D4" s="90"/>
      <c r="E4" s="91"/>
      <c r="F4" s="92">
        <v>10000</v>
      </c>
      <c r="G4" s="1">
        <f t="shared" si="0"/>
        <v>9662</v>
      </c>
      <c r="H4" t="s">
        <v>13</v>
      </c>
      <c r="I4" s="87" t="s">
        <v>102</v>
      </c>
    </row>
    <row r="5" s="140" customFormat="1" spans="1:9">
      <c r="A5" s="93">
        <v>46041</v>
      </c>
      <c r="B5" s="87" t="s">
        <v>101</v>
      </c>
      <c r="C5" s="87" t="s">
        <v>81</v>
      </c>
      <c r="D5" s="90" t="s">
        <v>14</v>
      </c>
      <c r="E5" s="87">
        <v>10000</v>
      </c>
      <c r="F5" s="94"/>
      <c r="G5" s="1">
        <f t="shared" si="0"/>
        <v>-338</v>
      </c>
      <c r="H5" t="s">
        <v>13</v>
      </c>
      <c r="I5" s="87" t="s">
        <v>102</v>
      </c>
    </row>
    <row r="6" spans="1:9">
      <c r="A6" s="88">
        <v>46049</v>
      </c>
      <c r="B6" s="89" t="s">
        <v>239</v>
      </c>
      <c r="C6" s="95" t="s">
        <v>240</v>
      </c>
      <c r="D6" s="90"/>
      <c r="E6" s="91"/>
      <c r="F6" s="92">
        <v>5000</v>
      </c>
      <c r="G6" s="1">
        <f t="shared" si="0"/>
        <v>4662</v>
      </c>
      <c r="H6" t="s">
        <v>13</v>
      </c>
      <c r="I6" s="87" t="s">
        <v>133</v>
      </c>
    </row>
    <row r="7" spans="1:9">
      <c r="A7" s="88">
        <v>46049</v>
      </c>
      <c r="B7" s="87" t="s">
        <v>132</v>
      </c>
      <c r="C7" s="95" t="s">
        <v>81</v>
      </c>
      <c r="D7" s="90" t="s">
        <v>14</v>
      </c>
      <c r="E7" s="87">
        <v>5000</v>
      </c>
      <c r="F7" s="94"/>
      <c r="G7" s="1">
        <f t="shared" si="0"/>
        <v>-338</v>
      </c>
      <c r="H7" t="s">
        <v>13</v>
      </c>
      <c r="I7" s="87" t="s">
        <v>133</v>
      </c>
    </row>
    <row r="8" spans="1:7">
      <c r="A8" s="141"/>
      <c r="G8" s="1"/>
    </row>
    <row r="9" spans="1:7">
      <c r="A9" s="141"/>
      <c r="G9" s="1"/>
    </row>
    <row r="10" s="140" customFormat="1" spans="1:9">
      <c r="A10" s="141"/>
      <c r="B10"/>
      <c r="C10"/>
      <c r="D10"/>
      <c r="E10" s="1"/>
      <c r="F10" s="1"/>
      <c r="G10" s="1"/>
      <c r="H10"/>
      <c r="I10"/>
    </row>
    <row r="11" s="140" customFormat="1" spans="1:9">
      <c r="A11" s="141"/>
      <c r="B11"/>
      <c r="C11"/>
      <c r="D11"/>
      <c r="E11" s="1"/>
      <c r="F11" s="1"/>
      <c r="G11" s="1"/>
      <c r="H11"/>
      <c r="I11"/>
    </row>
    <row r="12" spans="1:7">
      <c r="A12" s="141"/>
      <c r="B12" s="38"/>
      <c r="C12" s="38"/>
      <c r="E12" s="1"/>
      <c r="G12" s="1"/>
    </row>
    <row r="13" s="140" customFormat="1" spans="1:9">
      <c r="A13" s="141"/>
      <c r="B13"/>
      <c r="C13"/>
      <c r="D13"/>
      <c r="E13" s="1"/>
      <c r="F13" s="1"/>
      <c r="G13" s="1"/>
      <c r="H13"/>
      <c r="I13"/>
    </row>
    <row r="14" spans="1:7">
      <c r="A14" s="141"/>
      <c r="E14" s="1"/>
      <c r="G14" s="1"/>
    </row>
    <row r="15" spans="1:7">
      <c r="A15" s="141"/>
      <c r="G15" s="1"/>
    </row>
    <row r="16" spans="1:7">
      <c r="A16" s="141"/>
      <c r="G16" s="1"/>
    </row>
    <row r="17" ht="15.5" spans="1:7">
      <c r="A17" s="142"/>
      <c r="B17" s="119"/>
      <c r="C17" s="114"/>
      <c r="D17" s="120"/>
      <c r="E17" s="114"/>
      <c r="F17" s="114"/>
      <c r="G17" s="1"/>
    </row>
    <row r="18" ht="15.5" spans="1:7">
      <c r="A18" s="142"/>
      <c r="B18" s="114"/>
      <c r="C18" s="114"/>
      <c r="D18" s="120"/>
      <c r="E18" s="114"/>
      <c r="F18" s="114"/>
      <c r="G18" s="1"/>
    </row>
    <row r="19" ht="15.5" spans="1:7">
      <c r="A19" s="142"/>
      <c r="B19" s="114"/>
      <c r="C19" s="114"/>
      <c r="D19" s="120"/>
      <c r="E19" s="114"/>
      <c r="F19" s="114"/>
      <c r="G19" s="1"/>
    </row>
    <row r="20" ht="15.5" spans="1:7">
      <c r="A20" s="142"/>
      <c r="B20" s="114"/>
      <c r="C20" s="114"/>
      <c r="D20" s="120"/>
      <c r="E20" s="114"/>
      <c r="F20" s="114"/>
      <c r="G20" s="1"/>
    </row>
    <row r="21" ht="15.5" spans="1:7">
      <c r="A21" s="142"/>
      <c r="B21" s="114"/>
      <c r="C21" s="114"/>
      <c r="D21" s="120"/>
      <c r="E21" s="114"/>
      <c r="F21" s="114"/>
      <c r="G21" s="1"/>
    </row>
    <row r="22" ht="15.5" spans="1:7">
      <c r="A22" s="142"/>
      <c r="B22" s="114"/>
      <c r="C22" s="114"/>
      <c r="D22" s="120"/>
      <c r="E22" s="114"/>
      <c r="F22" s="114"/>
      <c r="G22" s="1"/>
    </row>
    <row r="23" ht="15.5" spans="1:7">
      <c r="A23" s="142"/>
      <c r="B23" s="114"/>
      <c r="C23" s="114"/>
      <c r="D23" s="120"/>
      <c r="E23" s="114"/>
      <c r="F23" s="114"/>
      <c r="G23" s="1"/>
    </row>
    <row r="24" ht="15.5" spans="1:7">
      <c r="A24" s="142"/>
      <c r="B24" s="114"/>
      <c r="C24" s="114"/>
      <c r="D24" s="120"/>
      <c r="E24" s="114"/>
      <c r="F24" s="114"/>
      <c r="G24" s="1"/>
    </row>
    <row r="25" ht="15.5" spans="1:7">
      <c r="A25" s="142"/>
      <c r="B25" s="114"/>
      <c r="C25" s="114"/>
      <c r="D25" s="120"/>
      <c r="E25" s="114"/>
      <c r="F25" s="114"/>
      <c r="G25" s="1"/>
    </row>
    <row r="26" ht="15.5" spans="1:7">
      <c r="A26" s="142"/>
      <c r="B26" s="114"/>
      <c r="C26" s="114"/>
      <c r="D26" s="120"/>
      <c r="E26" s="114"/>
      <c r="F26" s="114"/>
      <c r="G26" s="1"/>
    </row>
    <row r="27" ht="15.5" spans="1:7">
      <c r="A27" s="142"/>
      <c r="B27" s="114"/>
      <c r="C27" s="114"/>
      <c r="D27" s="120"/>
      <c r="E27" s="114"/>
      <c r="F27" s="114"/>
      <c r="G27" s="1"/>
    </row>
    <row r="28" ht="15.5" spans="1:7">
      <c r="A28" s="142"/>
      <c r="B28" s="114"/>
      <c r="C28" s="114"/>
      <c r="D28" s="120"/>
      <c r="E28" s="114"/>
      <c r="F28" s="114"/>
      <c r="G28" s="1"/>
    </row>
    <row r="29" ht="15.5" spans="1:7">
      <c r="A29" s="142"/>
      <c r="B29" s="114"/>
      <c r="C29" s="114"/>
      <c r="D29" s="120"/>
      <c r="E29" s="114"/>
      <c r="F29" s="114"/>
      <c r="G29" s="1"/>
    </row>
    <row r="30" ht="15.5" spans="1:7">
      <c r="A30" s="142"/>
      <c r="B30" s="114"/>
      <c r="C30" s="114"/>
      <c r="D30" s="120"/>
      <c r="E30" s="114"/>
      <c r="F30" s="114"/>
      <c r="G30" s="1"/>
    </row>
    <row r="31" ht="15.5" spans="1:7">
      <c r="A31" s="142"/>
      <c r="B31" s="114"/>
      <c r="C31" s="114"/>
      <c r="D31" s="120"/>
      <c r="E31" s="114"/>
      <c r="F31" s="114"/>
      <c r="G31" s="1"/>
    </row>
    <row r="32" ht="15.5" spans="1:7">
      <c r="A32" s="142"/>
      <c r="B32" s="114"/>
      <c r="C32" s="114"/>
      <c r="D32" s="120"/>
      <c r="E32" s="114"/>
      <c r="F32" s="114"/>
      <c r="G32" s="1"/>
    </row>
    <row r="33" ht="15.5" spans="1:7">
      <c r="A33" s="142"/>
      <c r="B33" s="114"/>
      <c r="C33" s="114"/>
      <c r="D33" s="120"/>
      <c r="E33" s="114"/>
      <c r="F33" s="114"/>
      <c r="G33" s="1"/>
    </row>
    <row r="34" ht="15.5" spans="1:7">
      <c r="A34" s="142"/>
      <c r="B34" s="114"/>
      <c r="C34" s="114"/>
      <c r="D34" s="120"/>
      <c r="E34" s="114"/>
      <c r="F34" s="114"/>
      <c r="G34" s="1"/>
    </row>
    <row r="35" ht="15.5" spans="1:7">
      <c r="A35" s="142"/>
      <c r="B35" s="114"/>
      <c r="C35" s="114"/>
      <c r="D35" s="120"/>
      <c r="E35" s="114"/>
      <c r="F35" s="114"/>
      <c r="G35" s="1"/>
    </row>
    <row r="36" ht="15.5" spans="1:7">
      <c r="A36" s="142"/>
      <c r="B36" s="114"/>
      <c r="C36" s="114"/>
      <c r="D36" s="120"/>
      <c r="E36" s="114"/>
      <c r="F36" s="114"/>
      <c r="G36" s="1"/>
    </row>
    <row r="37" ht="15.5" spans="1:7">
      <c r="A37" s="142"/>
      <c r="B37" s="114"/>
      <c r="C37" s="114"/>
      <c r="D37" s="120"/>
      <c r="E37" s="114"/>
      <c r="F37" s="114"/>
      <c r="G37" s="1"/>
    </row>
    <row r="38" ht="15.5" spans="1:7">
      <c r="A38" s="142"/>
      <c r="B38" s="114"/>
      <c r="C38" s="114"/>
      <c r="D38" s="120"/>
      <c r="E38" s="114"/>
      <c r="F38" s="114"/>
      <c r="G38" s="1"/>
    </row>
    <row r="39" ht="15.5" spans="1:7">
      <c r="A39" s="142"/>
      <c r="B39" s="114"/>
      <c r="C39" s="114"/>
      <c r="D39" s="120"/>
      <c r="E39" s="114"/>
      <c r="F39" s="114"/>
      <c r="G39" s="1"/>
    </row>
    <row r="40" ht="15.5" spans="1:7">
      <c r="A40" s="142"/>
      <c r="B40" s="114"/>
      <c r="C40" s="114"/>
      <c r="D40" s="120"/>
      <c r="E40" s="114"/>
      <c r="F40" s="114"/>
      <c r="G40" s="1"/>
    </row>
    <row r="41" ht="15.5" spans="1:7">
      <c r="A41" s="142"/>
      <c r="B41" s="114"/>
      <c r="C41" s="114"/>
      <c r="D41" s="120"/>
      <c r="E41" s="114"/>
      <c r="F41" s="114"/>
      <c r="G41" s="1"/>
    </row>
    <row r="42" ht="15.5" spans="1:7">
      <c r="A42" s="142"/>
      <c r="B42" s="114"/>
      <c r="C42" s="114"/>
      <c r="D42" s="120"/>
      <c r="E42" s="114"/>
      <c r="F42" s="114"/>
      <c r="G42" s="1"/>
    </row>
    <row r="43" spans="1:7">
      <c r="A43" s="88"/>
      <c r="B43" s="87"/>
      <c r="C43" s="87"/>
      <c r="D43" s="90"/>
      <c r="G43" s="1"/>
    </row>
    <row r="44" ht="15.5" spans="1:9">
      <c r="A44" s="88"/>
      <c r="B44" s="87"/>
      <c r="C44" s="87"/>
      <c r="D44" s="90"/>
      <c r="E44" s="114"/>
      <c r="G44" s="1"/>
      <c r="I44" t="s">
        <v>243</v>
      </c>
    </row>
  </sheetData>
  <autoFilter xmlns:etc="http://www.wps.cn/officeDocument/2017/etCustomData" ref="A1:J44" etc:filterBottomFollowUsedRange="0">
    <extLst/>
  </autoFilter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J171"/>
  <sheetViews>
    <sheetView workbookViewId="0">
      <selection activeCell="H3" sqref="H3:I7"/>
    </sheetView>
  </sheetViews>
  <sheetFormatPr defaultColWidth="10" defaultRowHeight="14.5"/>
  <cols>
    <col min="1" max="1" width="18.5454545454545" style="63" customWidth="1"/>
    <col min="2" max="2" width="30.4545454545455" style="62" customWidth="1"/>
    <col min="3" max="3" width="20.7272727272727" style="62" customWidth="1"/>
    <col min="4" max="4" width="19.5454545454545" style="62" customWidth="1"/>
    <col min="5" max="7" width="19.5454545454545" style="134" customWidth="1"/>
    <col min="8" max="8" width="15.4545454545455" style="62" customWidth="1"/>
    <col min="9" max="9" width="19.5454545454545" style="62" customWidth="1"/>
    <col min="10" max="10" width="34.5454545454545" style="62" customWidth="1"/>
    <col min="11" max="16384" width="10" style="62"/>
  </cols>
  <sheetData>
    <row r="1" s="133" customFormat="1" ht="29" spans="1:10">
      <c r="A1" s="98" t="s">
        <v>69</v>
      </c>
      <c r="B1" s="99" t="s">
        <v>70</v>
      </c>
      <c r="C1" s="99" t="s">
        <v>232</v>
      </c>
      <c r="D1" s="99" t="s">
        <v>233</v>
      </c>
      <c r="E1" s="100" t="s">
        <v>234</v>
      </c>
      <c r="F1" s="100" t="s">
        <v>235</v>
      </c>
      <c r="G1" s="100" t="s">
        <v>236</v>
      </c>
      <c r="H1" s="99" t="s">
        <v>0</v>
      </c>
      <c r="I1" s="99" t="s">
        <v>76</v>
      </c>
      <c r="J1" s="138" t="s">
        <v>237</v>
      </c>
    </row>
    <row r="2" spans="1:8">
      <c r="A2" s="135">
        <v>46023</v>
      </c>
      <c r="B2" s="62" t="s">
        <v>244</v>
      </c>
      <c r="G2" s="134">
        <v>13700</v>
      </c>
      <c r="H2" s="62" t="s">
        <v>11</v>
      </c>
    </row>
    <row r="3" spans="1:8">
      <c r="A3" s="135">
        <v>46023</v>
      </c>
      <c r="B3" s="87" t="s">
        <v>80</v>
      </c>
      <c r="C3" s="62" t="s">
        <v>81</v>
      </c>
      <c r="D3" s="62" t="s">
        <v>12</v>
      </c>
      <c r="E3" s="134">
        <v>15000</v>
      </c>
      <c r="G3" s="134">
        <f>G2+F3-E3</f>
        <v>-1300</v>
      </c>
      <c r="H3" s="62" t="s">
        <v>11</v>
      </c>
    </row>
    <row r="4" spans="1:9">
      <c r="A4" s="105">
        <v>46041</v>
      </c>
      <c r="B4" s="89" t="s">
        <v>239</v>
      </c>
      <c r="C4" s="87" t="s">
        <v>240</v>
      </c>
      <c r="D4" s="90"/>
      <c r="E4" s="91"/>
      <c r="F4" s="92">
        <v>5000</v>
      </c>
      <c r="G4" s="134">
        <f t="shared" ref="G4:G42" si="0">G3+F4-E4</f>
        <v>3700</v>
      </c>
      <c r="H4" s="62" t="s">
        <v>11</v>
      </c>
      <c r="I4" s="87" t="s">
        <v>102</v>
      </c>
    </row>
    <row r="5" spans="1:9">
      <c r="A5" s="104">
        <v>46041</v>
      </c>
      <c r="B5" s="87" t="s">
        <v>101</v>
      </c>
      <c r="C5" s="87" t="s">
        <v>81</v>
      </c>
      <c r="D5" s="90" t="s">
        <v>12</v>
      </c>
      <c r="E5" s="87">
        <v>5000</v>
      </c>
      <c r="F5" s="94"/>
      <c r="G5" s="134">
        <f t="shared" si="0"/>
        <v>-1300</v>
      </c>
      <c r="H5" s="62" t="s">
        <v>11</v>
      </c>
      <c r="I5" s="87" t="s">
        <v>102</v>
      </c>
    </row>
    <row r="6" spans="1:9">
      <c r="A6" s="105">
        <v>46049</v>
      </c>
      <c r="B6" s="89" t="s">
        <v>239</v>
      </c>
      <c r="C6" s="95" t="s">
        <v>240</v>
      </c>
      <c r="D6" s="90"/>
      <c r="E6" s="91"/>
      <c r="F6" s="92">
        <v>5000</v>
      </c>
      <c r="G6" s="134">
        <f t="shared" si="0"/>
        <v>3700</v>
      </c>
      <c r="H6" s="62" t="s">
        <v>11</v>
      </c>
      <c r="I6" s="87" t="s">
        <v>133</v>
      </c>
    </row>
    <row r="7" spans="1:9">
      <c r="A7" s="105">
        <v>46049</v>
      </c>
      <c r="B7" s="87" t="s">
        <v>132</v>
      </c>
      <c r="C7" s="95" t="s">
        <v>81</v>
      </c>
      <c r="D7" s="90" t="s">
        <v>12</v>
      </c>
      <c r="E7" s="87">
        <v>5000</v>
      </c>
      <c r="F7" s="94"/>
      <c r="G7" s="134">
        <f t="shared" si="0"/>
        <v>-1300</v>
      </c>
      <c r="H7" s="62" t="s">
        <v>11</v>
      </c>
      <c r="I7" s="87" t="s">
        <v>133</v>
      </c>
    </row>
    <row r="8" spans="1:9">
      <c r="A8" s="135"/>
      <c r="B8" s="136"/>
      <c r="C8" s="136"/>
      <c r="G8" s="134">
        <f t="shared" si="0"/>
        <v>-1300</v>
      </c>
      <c r="H8" s="62" t="s">
        <v>11</v>
      </c>
      <c r="I8"/>
    </row>
    <row r="9" spans="1:8">
      <c r="A9" s="137"/>
      <c r="G9" s="134">
        <f t="shared" si="0"/>
        <v>-1300</v>
      </c>
      <c r="H9" s="62" t="s">
        <v>11</v>
      </c>
    </row>
    <row r="10" spans="1:8">
      <c r="A10" s="135"/>
      <c r="G10" s="134">
        <f t="shared" si="0"/>
        <v>-1300</v>
      </c>
      <c r="H10" s="62" t="s">
        <v>11</v>
      </c>
    </row>
    <row r="11" spans="1:8">
      <c r="A11" s="137"/>
      <c r="G11" s="134">
        <f t="shared" si="0"/>
        <v>-1300</v>
      </c>
      <c r="H11" s="62" t="s">
        <v>11</v>
      </c>
    </row>
    <row r="12" spans="1:8">
      <c r="A12" s="137"/>
      <c r="G12" s="134">
        <f t="shared" si="0"/>
        <v>-1300</v>
      </c>
      <c r="H12" s="62" t="s">
        <v>11</v>
      </c>
    </row>
    <row r="13" spans="1:8">
      <c r="A13" s="137"/>
      <c r="G13" s="134">
        <f t="shared" si="0"/>
        <v>-1300</v>
      </c>
      <c r="H13" s="62" t="s">
        <v>11</v>
      </c>
    </row>
    <row r="14" spans="1:8">
      <c r="A14" s="137"/>
      <c r="G14" s="134">
        <f t="shared" si="0"/>
        <v>-1300</v>
      </c>
      <c r="H14" s="62" t="s">
        <v>11</v>
      </c>
    </row>
    <row r="15" spans="1:8">
      <c r="A15" s="137"/>
      <c r="G15" s="134">
        <f t="shared" si="0"/>
        <v>-1300</v>
      </c>
      <c r="H15" s="62" t="s">
        <v>11</v>
      </c>
    </row>
    <row r="16" spans="1:8">
      <c r="A16" s="137"/>
      <c r="G16" s="134">
        <f t="shared" si="0"/>
        <v>-1300</v>
      </c>
      <c r="H16" s="62" t="s">
        <v>11</v>
      </c>
    </row>
    <row r="17" spans="1:8">
      <c r="A17" s="137"/>
      <c r="F17" s="62"/>
      <c r="G17" s="134">
        <f t="shared" si="0"/>
        <v>-1300</v>
      </c>
      <c r="H17" s="62" t="s">
        <v>11</v>
      </c>
    </row>
    <row r="18" spans="1:8">
      <c r="A18" s="137"/>
      <c r="G18" s="134">
        <f t="shared" si="0"/>
        <v>-1300</v>
      </c>
      <c r="H18" s="62" t="s">
        <v>11</v>
      </c>
    </row>
    <row r="19" ht="13.5" customHeight="1" spans="1:8">
      <c r="A19" s="137"/>
      <c r="G19" s="134">
        <f t="shared" si="0"/>
        <v>-1300</v>
      </c>
      <c r="H19" s="62" t="s">
        <v>11</v>
      </c>
    </row>
    <row r="20" spans="1:8">
      <c r="A20" s="137"/>
      <c r="G20" s="134">
        <f t="shared" si="0"/>
        <v>-1300</v>
      </c>
      <c r="H20" s="62" t="s">
        <v>11</v>
      </c>
    </row>
    <row r="21" spans="1:8">
      <c r="A21" s="137"/>
      <c r="G21" s="134">
        <f t="shared" si="0"/>
        <v>-1300</v>
      </c>
      <c r="H21" s="62" t="s">
        <v>11</v>
      </c>
    </row>
    <row r="22" spans="1:8">
      <c r="A22" s="137"/>
      <c r="G22" s="134">
        <f t="shared" si="0"/>
        <v>-1300</v>
      </c>
      <c r="H22" s="62" t="s">
        <v>11</v>
      </c>
    </row>
    <row r="23" spans="1:8">
      <c r="A23" s="137"/>
      <c r="G23" s="134">
        <f t="shared" si="0"/>
        <v>-1300</v>
      </c>
      <c r="H23" s="62" t="s">
        <v>11</v>
      </c>
    </row>
    <row r="24" spans="1:8">
      <c r="A24" s="137"/>
      <c r="G24" s="134">
        <f t="shared" si="0"/>
        <v>-1300</v>
      </c>
      <c r="H24" s="62" t="s">
        <v>11</v>
      </c>
    </row>
    <row r="25" spans="1:8">
      <c r="A25" s="137"/>
      <c r="G25" s="134">
        <f t="shared" si="0"/>
        <v>-1300</v>
      </c>
      <c r="H25" s="62" t="s">
        <v>11</v>
      </c>
    </row>
    <row r="26" spans="1:8">
      <c r="A26" s="137"/>
      <c r="G26" s="134">
        <f t="shared" si="0"/>
        <v>-1300</v>
      </c>
      <c r="H26" s="62" t="s">
        <v>11</v>
      </c>
    </row>
    <row r="27" spans="1:8">
      <c r="A27" s="137"/>
      <c r="G27" s="134">
        <f t="shared" si="0"/>
        <v>-1300</v>
      </c>
      <c r="H27" s="62" t="s">
        <v>11</v>
      </c>
    </row>
    <row r="28" spans="1:8">
      <c r="A28" s="137"/>
      <c r="G28" s="134">
        <f t="shared" si="0"/>
        <v>-1300</v>
      </c>
      <c r="H28" s="62" t="s">
        <v>11</v>
      </c>
    </row>
    <row r="29" spans="1:8">
      <c r="A29" s="137"/>
      <c r="G29" s="134">
        <f t="shared" si="0"/>
        <v>-1300</v>
      </c>
      <c r="H29" s="62" t="s">
        <v>11</v>
      </c>
    </row>
    <row r="30" spans="1:8">
      <c r="A30" s="137"/>
      <c r="G30" s="134">
        <f t="shared" si="0"/>
        <v>-1300</v>
      </c>
      <c r="H30" s="62" t="s">
        <v>11</v>
      </c>
    </row>
    <row r="31" spans="1:8">
      <c r="A31" s="137"/>
      <c r="G31" s="134">
        <f t="shared" si="0"/>
        <v>-1300</v>
      </c>
      <c r="H31" s="62" t="s">
        <v>11</v>
      </c>
    </row>
    <row r="32" spans="1:8">
      <c r="A32" s="137"/>
      <c r="G32" s="134">
        <f t="shared" si="0"/>
        <v>-1300</v>
      </c>
      <c r="H32" s="62" t="s">
        <v>11</v>
      </c>
    </row>
    <row r="33" spans="1:8">
      <c r="A33" s="137"/>
      <c r="G33" s="134">
        <f t="shared" si="0"/>
        <v>-1300</v>
      </c>
      <c r="H33" s="62" t="s">
        <v>11</v>
      </c>
    </row>
    <row r="34" spans="1:8">
      <c r="A34" s="137"/>
      <c r="G34" s="134">
        <f t="shared" si="0"/>
        <v>-1300</v>
      </c>
      <c r="H34" s="62" t="s">
        <v>11</v>
      </c>
    </row>
    <row r="35" spans="1:8">
      <c r="A35" s="137"/>
      <c r="G35" s="134">
        <f t="shared" si="0"/>
        <v>-1300</v>
      </c>
      <c r="H35" s="62" t="s">
        <v>11</v>
      </c>
    </row>
    <row r="36" spans="1:8">
      <c r="A36" s="137"/>
      <c r="G36" s="134">
        <f t="shared" si="0"/>
        <v>-1300</v>
      </c>
      <c r="H36" s="62" t="s">
        <v>11</v>
      </c>
    </row>
    <row r="37" spans="1:8">
      <c r="A37" s="137"/>
      <c r="G37" s="134">
        <f t="shared" si="0"/>
        <v>-1300</v>
      </c>
      <c r="H37" s="62" t="s">
        <v>11</v>
      </c>
    </row>
    <row r="38" spans="1:8">
      <c r="A38" s="137"/>
      <c r="G38" s="134">
        <f t="shared" si="0"/>
        <v>-1300</v>
      </c>
      <c r="H38" s="62" t="s">
        <v>11</v>
      </c>
    </row>
    <row r="39" spans="1:8">
      <c r="A39" s="137"/>
      <c r="G39" s="134">
        <f t="shared" si="0"/>
        <v>-1300</v>
      </c>
      <c r="H39" s="62" t="s">
        <v>11</v>
      </c>
    </row>
    <row r="40" spans="1:9">
      <c r="A40" s="105"/>
      <c r="B40" s="87"/>
      <c r="C40" s="87"/>
      <c r="D40" s="90"/>
      <c r="E40"/>
      <c r="F40"/>
      <c r="G40" s="134">
        <f t="shared" si="0"/>
        <v>-1300</v>
      </c>
      <c r="H40" s="62" t="s">
        <v>11</v>
      </c>
      <c r="I40"/>
    </row>
    <row r="41" spans="1:9">
      <c r="A41" s="105"/>
      <c r="B41" s="87"/>
      <c r="C41" s="87"/>
      <c r="D41" s="90"/>
      <c r="E41"/>
      <c r="F41"/>
      <c r="G41" s="134">
        <f t="shared" si="0"/>
        <v>-1300</v>
      </c>
      <c r="H41" s="62" t="s">
        <v>11</v>
      </c>
      <c r="I41"/>
    </row>
    <row r="42" spans="1:9">
      <c r="A42" s="105"/>
      <c r="B42" s="87"/>
      <c r="C42" s="87"/>
      <c r="D42" s="90"/>
      <c r="E42" s="87"/>
      <c r="F42" s="94"/>
      <c r="G42" s="134">
        <f t="shared" si="0"/>
        <v>-1300</v>
      </c>
      <c r="H42" s="62" t="s">
        <v>11</v>
      </c>
      <c r="I42"/>
    </row>
    <row r="45" spans="1:1">
      <c r="A45" s="137"/>
    </row>
    <row r="46" spans="1:1">
      <c r="A46" s="137"/>
    </row>
    <row r="47" spans="1:1">
      <c r="A47" s="137"/>
    </row>
    <row r="52" spans="1:1">
      <c r="A52" s="137"/>
    </row>
    <row r="53" spans="1:1">
      <c r="A53" s="137"/>
    </row>
    <row r="54" spans="1:1">
      <c r="A54" s="137"/>
    </row>
    <row r="55" spans="1:1">
      <c r="A55" s="137"/>
    </row>
    <row r="58" spans="1:1">
      <c r="A58" s="137"/>
    </row>
    <row r="59" spans="1:1">
      <c r="A59" s="137"/>
    </row>
    <row r="60" spans="1:1">
      <c r="A60" s="137"/>
    </row>
    <row r="61" spans="1:1">
      <c r="A61" s="137"/>
    </row>
    <row r="64" ht="18.65" customHeight="1" spans="1:1">
      <c r="A64" s="137"/>
    </row>
    <row r="65" ht="16.25" customHeight="1" spans="1:1">
      <c r="A65" s="137"/>
    </row>
    <row r="66" ht="17.15" customHeight="1" spans="1:1">
      <c r="A66" s="137"/>
    </row>
    <row r="67" ht="15.5" customHeight="1"/>
    <row r="68" hidden="1" spans="1:1">
      <c r="A68" s="137"/>
    </row>
    <row r="69" spans="1:1">
      <c r="A69" s="137"/>
    </row>
    <row r="71" spans="1:1">
      <c r="A71" s="137"/>
    </row>
    <row r="72" spans="1:1">
      <c r="A72" s="137"/>
    </row>
    <row r="73" spans="1:1">
      <c r="A73" s="137"/>
    </row>
    <row r="74" spans="1:1">
      <c r="A74" s="137"/>
    </row>
    <row r="75" spans="1:1">
      <c r="A75" s="137"/>
    </row>
    <row r="76" spans="1:1">
      <c r="A76" s="137"/>
    </row>
    <row r="77" spans="1:1">
      <c r="A77" s="137"/>
    </row>
    <row r="78" spans="1:1">
      <c r="A78" s="137"/>
    </row>
    <row r="79" spans="1:1">
      <c r="A79" s="137"/>
    </row>
    <row r="80" ht="22" customHeight="1"/>
    <row r="81" spans="1:1">
      <c r="A81" s="137"/>
    </row>
    <row r="82" spans="1:1">
      <c r="A82" s="137"/>
    </row>
    <row r="84" spans="1:3">
      <c r="A84" s="137"/>
      <c r="B84" s="139"/>
      <c r="C84" s="139"/>
    </row>
    <row r="85" spans="1:1">
      <c r="A85" s="137"/>
    </row>
    <row r="86" spans="1:1">
      <c r="A86" s="137"/>
    </row>
    <row r="87" spans="1:1">
      <c r="A87" s="137"/>
    </row>
    <row r="88" spans="1:1">
      <c r="A88" s="137"/>
    </row>
    <row r="89" spans="1:1">
      <c r="A89" s="137"/>
    </row>
    <row r="94" spans="1:1">
      <c r="A94" s="137"/>
    </row>
    <row r="95" spans="1:1">
      <c r="A95" s="137"/>
    </row>
    <row r="96" spans="1:1">
      <c r="A96" s="137"/>
    </row>
    <row r="98" spans="1:1">
      <c r="A98" s="137"/>
    </row>
    <row r="101" spans="1:1">
      <c r="A101" s="137"/>
    </row>
    <row r="103" spans="1:1">
      <c r="A103" s="137"/>
    </row>
    <row r="108" spans="1:1">
      <c r="A108" s="137"/>
    </row>
    <row r="109" spans="1:1">
      <c r="A109" s="137"/>
    </row>
    <row r="113" spans="1:1">
      <c r="A113" s="137"/>
    </row>
    <row r="114" spans="1:1">
      <c r="A114" s="137"/>
    </row>
    <row r="120" spans="1:1">
      <c r="A120" s="137"/>
    </row>
    <row r="121" spans="1:1">
      <c r="A121" s="137"/>
    </row>
    <row r="122" spans="1:1">
      <c r="A122" s="137"/>
    </row>
    <row r="123" spans="1:1">
      <c r="A123" s="137"/>
    </row>
    <row r="130" spans="1:1">
      <c r="A130" s="137"/>
    </row>
    <row r="146" spans="1:1">
      <c r="A146" s="137"/>
    </row>
    <row r="155" spans="1:1">
      <c r="A155" s="137"/>
    </row>
    <row r="156" spans="7:7">
      <c r="G156" s="134">
        <f t="shared" ref="G156:G171" si="1">G155+F156-E156</f>
        <v>0</v>
      </c>
    </row>
    <row r="157" spans="7:7">
      <c r="G157" s="134">
        <f t="shared" si="1"/>
        <v>0</v>
      </c>
    </row>
    <row r="158" spans="7:7">
      <c r="G158" s="134">
        <f t="shared" si="1"/>
        <v>0</v>
      </c>
    </row>
    <row r="159" spans="7:7">
      <c r="G159" s="134">
        <f t="shared" si="1"/>
        <v>0</v>
      </c>
    </row>
    <row r="160" spans="7:7">
      <c r="G160" s="134">
        <f t="shared" si="1"/>
        <v>0</v>
      </c>
    </row>
    <row r="161" spans="7:7">
      <c r="G161" s="134">
        <f t="shared" si="1"/>
        <v>0</v>
      </c>
    </row>
    <row r="162" spans="7:7">
      <c r="G162" s="134">
        <f t="shared" si="1"/>
        <v>0</v>
      </c>
    </row>
    <row r="163" spans="7:7">
      <c r="G163" s="134">
        <f t="shared" si="1"/>
        <v>0</v>
      </c>
    </row>
    <row r="164" spans="7:7">
      <c r="G164" s="134">
        <f t="shared" si="1"/>
        <v>0</v>
      </c>
    </row>
    <row r="165" spans="7:7">
      <c r="G165" s="134">
        <f t="shared" si="1"/>
        <v>0</v>
      </c>
    </row>
    <row r="166" spans="7:7">
      <c r="G166" s="134">
        <f t="shared" si="1"/>
        <v>0</v>
      </c>
    </row>
    <row r="167" spans="7:7">
      <c r="G167" s="134">
        <f t="shared" si="1"/>
        <v>0</v>
      </c>
    </row>
    <row r="168" spans="7:7">
      <c r="G168" s="134">
        <f t="shared" si="1"/>
        <v>0</v>
      </c>
    </row>
    <row r="169" spans="7:7">
      <c r="G169" s="134">
        <f t="shared" si="1"/>
        <v>0</v>
      </c>
    </row>
    <row r="170" spans="7:7">
      <c r="G170" s="134">
        <f t="shared" si="1"/>
        <v>0</v>
      </c>
    </row>
    <row r="171" spans="7:7">
      <c r="G171" s="134">
        <f t="shared" si="1"/>
        <v>0</v>
      </c>
    </row>
  </sheetData>
  <autoFilter xmlns:etc="http://www.wps.cn/officeDocument/2017/etCustomData" ref="A1:J42" etc:filterBottomFollowUsedRange="0">
    <extLst/>
  </autoFilter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opLeftCell="B1" workbookViewId="0">
      <selection activeCell="H3" sqref="H3:I7"/>
    </sheetView>
  </sheetViews>
  <sheetFormatPr defaultColWidth="11" defaultRowHeight="14.5"/>
  <cols>
    <col min="1" max="1" width="13.4545454545455" customWidth="1"/>
    <col min="2" max="2" width="45.8181818181818" customWidth="1"/>
    <col min="3" max="3" width="22.4545454545455" customWidth="1"/>
    <col min="4" max="4" width="14.2727272727273" customWidth="1"/>
    <col min="5" max="5" width="15.7272727272727" customWidth="1"/>
    <col min="6" max="6" width="18" customWidth="1"/>
    <col min="7" max="7" width="13.7272727272727" customWidth="1"/>
  </cols>
  <sheetData>
    <row r="1" ht="29" spans="1:10">
      <c r="A1" s="129" t="s">
        <v>69</v>
      </c>
      <c r="B1" s="85" t="s">
        <v>70</v>
      </c>
      <c r="C1" s="85" t="s">
        <v>245</v>
      </c>
      <c r="D1" s="85" t="s">
        <v>233</v>
      </c>
      <c r="E1" s="86" t="s">
        <v>234</v>
      </c>
      <c r="F1" s="86" t="s">
        <v>235</v>
      </c>
      <c r="G1" s="86" t="s">
        <v>236</v>
      </c>
      <c r="H1" s="85" t="s">
        <v>0</v>
      </c>
      <c r="I1" s="85" t="s">
        <v>76</v>
      </c>
      <c r="J1" s="132" t="s">
        <v>237</v>
      </c>
    </row>
    <row r="2" spans="1:8">
      <c r="A2" s="130">
        <v>46023</v>
      </c>
      <c r="B2" s="50" t="s">
        <v>244</v>
      </c>
      <c r="C2" s="50"/>
      <c r="D2" s="50"/>
      <c r="E2" s="97"/>
      <c r="F2" s="1"/>
      <c r="G2" s="131">
        <v>13155</v>
      </c>
      <c r="H2" s="50" t="s">
        <v>23</v>
      </c>
    </row>
    <row r="3" spans="1:8">
      <c r="A3" s="130">
        <v>46023</v>
      </c>
      <c r="B3" s="87" t="s">
        <v>80</v>
      </c>
      <c r="C3" t="s">
        <v>81</v>
      </c>
      <c r="D3" t="s">
        <v>24</v>
      </c>
      <c r="E3">
        <v>15000</v>
      </c>
      <c r="G3">
        <f>G2+F3-E3</f>
        <v>-1845</v>
      </c>
      <c r="H3" s="50" t="s">
        <v>23</v>
      </c>
    </row>
    <row r="4" spans="1:9">
      <c r="A4" s="88">
        <v>46041</v>
      </c>
      <c r="B4" s="89" t="s">
        <v>239</v>
      </c>
      <c r="C4" s="87" t="s">
        <v>240</v>
      </c>
      <c r="D4" s="90"/>
      <c r="E4" s="91"/>
      <c r="F4" s="92">
        <v>5000</v>
      </c>
      <c r="G4">
        <f t="shared" ref="G4:G7" si="0">G3+F4-E4</f>
        <v>3155</v>
      </c>
      <c r="H4" s="50" t="s">
        <v>23</v>
      </c>
      <c r="I4" s="87" t="s">
        <v>102</v>
      </c>
    </row>
    <row r="5" spans="1:9">
      <c r="A5" s="93">
        <v>46041</v>
      </c>
      <c r="B5" s="87" t="s">
        <v>101</v>
      </c>
      <c r="C5" s="87" t="s">
        <v>81</v>
      </c>
      <c r="D5" s="90" t="s">
        <v>24</v>
      </c>
      <c r="E5" s="87">
        <v>5000</v>
      </c>
      <c r="F5" s="94"/>
      <c r="G5">
        <f t="shared" si="0"/>
        <v>-1845</v>
      </c>
      <c r="H5" s="50" t="s">
        <v>23</v>
      </c>
      <c r="I5" s="87" t="s">
        <v>102</v>
      </c>
    </row>
    <row r="6" spans="1:9">
      <c r="A6" s="88">
        <v>46049</v>
      </c>
      <c r="B6" s="89" t="s">
        <v>239</v>
      </c>
      <c r="C6" s="95" t="s">
        <v>240</v>
      </c>
      <c r="D6" s="90"/>
      <c r="E6" s="91"/>
      <c r="F6" s="92">
        <v>5000</v>
      </c>
      <c r="G6">
        <f t="shared" si="0"/>
        <v>3155</v>
      </c>
      <c r="H6" s="50" t="s">
        <v>23</v>
      </c>
      <c r="I6" s="87" t="s">
        <v>133</v>
      </c>
    </row>
    <row r="7" spans="1:9">
      <c r="A7" s="88">
        <v>46049</v>
      </c>
      <c r="B7" s="87" t="s">
        <v>132</v>
      </c>
      <c r="C7" s="95" t="s">
        <v>81</v>
      </c>
      <c r="D7" s="90" t="s">
        <v>24</v>
      </c>
      <c r="E7" s="87">
        <v>5000</v>
      </c>
      <c r="F7" s="94"/>
      <c r="G7">
        <f t="shared" si="0"/>
        <v>-1845</v>
      </c>
      <c r="H7" s="50" t="s">
        <v>23</v>
      </c>
      <c r="I7" s="87" t="s">
        <v>133</v>
      </c>
    </row>
    <row r="8" spans="1:8">
      <c r="A8" s="130"/>
      <c r="D8" s="50"/>
      <c r="H8" s="50"/>
    </row>
    <row r="9" spans="1:8">
      <c r="A9" s="130"/>
      <c r="D9" s="50"/>
      <c r="H9" s="50"/>
    </row>
    <row r="10" spans="1:8">
      <c r="A10" s="130"/>
      <c r="D10" s="50"/>
      <c r="H10" s="50"/>
    </row>
    <row r="11" spans="1:8">
      <c r="A11" s="130"/>
      <c r="D11" s="50"/>
      <c r="H11" s="50"/>
    </row>
    <row r="12" spans="1:8">
      <c r="A12" s="130"/>
      <c r="D12" s="50"/>
      <c r="H12" s="50"/>
    </row>
    <row r="13" spans="1:8">
      <c r="A13" s="130"/>
      <c r="D13" s="50"/>
      <c r="H13" s="50"/>
    </row>
    <row r="14" spans="1:8">
      <c r="A14" s="130"/>
      <c r="D14" s="50"/>
      <c r="H14" s="50"/>
    </row>
    <row r="15" spans="1:8">
      <c r="A15" s="130"/>
      <c r="D15" s="50"/>
      <c r="H15" s="50"/>
    </row>
    <row r="16" spans="1:8">
      <c r="A16" s="130"/>
      <c r="H16" s="50"/>
    </row>
    <row r="17" spans="1:8">
      <c r="A17" s="130"/>
      <c r="D17" s="50"/>
      <c r="H17" s="50"/>
    </row>
    <row r="18" spans="1:8">
      <c r="A18" s="130"/>
      <c r="D18" s="50"/>
      <c r="H18" s="50"/>
    </row>
    <row r="19" spans="1:8">
      <c r="A19" s="130"/>
      <c r="D19" s="50"/>
      <c r="H19" s="50"/>
    </row>
    <row r="20" spans="1:8">
      <c r="A20" s="130"/>
      <c r="D20" s="50"/>
      <c r="H20" s="50"/>
    </row>
    <row r="21" spans="1:8">
      <c r="A21" s="130"/>
      <c r="D21" s="50"/>
      <c r="H21" s="50"/>
    </row>
    <row r="22" spans="1:8">
      <c r="A22" s="130"/>
      <c r="D22" s="50"/>
      <c r="H22" s="50"/>
    </row>
    <row r="23" spans="1:8">
      <c r="A23" s="130"/>
      <c r="D23" s="50"/>
      <c r="H23" s="50"/>
    </row>
    <row r="24" spans="1:8">
      <c r="A24" s="130"/>
      <c r="D24" s="50"/>
      <c r="H24" s="50"/>
    </row>
    <row r="25" spans="1:8">
      <c r="A25" s="130"/>
      <c r="D25" s="50"/>
      <c r="H25" s="50"/>
    </row>
    <row r="26" spans="1:8">
      <c r="A26" s="130"/>
      <c r="D26" s="50"/>
      <c r="H26" s="50"/>
    </row>
    <row r="27" spans="1:8">
      <c r="A27" s="130"/>
      <c r="D27" s="50"/>
      <c r="H27" s="50"/>
    </row>
    <row r="28" spans="1:8">
      <c r="A28" s="88"/>
      <c r="B28" s="87"/>
      <c r="C28" s="87"/>
      <c r="D28" s="90"/>
      <c r="H28" s="50"/>
    </row>
    <row r="29" spans="1:8">
      <c r="A29" s="88"/>
      <c r="B29" s="87"/>
      <c r="C29" s="87"/>
      <c r="D29" s="90"/>
      <c r="H29" s="50"/>
    </row>
    <row r="30" spans="1:8">
      <c r="A30" s="88"/>
      <c r="B30" s="87"/>
      <c r="C30" s="87"/>
      <c r="D30" s="90"/>
      <c r="E30" s="87"/>
      <c r="F30" s="94"/>
      <c r="H30" s="50"/>
    </row>
  </sheetData>
  <autoFilter xmlns:etc="http://www.wps.cn/officeDocument/2017/etCustomData" ref="A1:J30" etc:filterBottomFollowUsedRange="0">
    <extLst/>
  </autoFilter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J84"/>
  <sheetViews>
    <sheetView topLeftCell="A33" workbookViewId="0">
      <selection activeCell="B14" sqref="B14"/>
    </sheetView>
  </sheetViews>
  <sheetFormatPr defaultColWidth="10" defaultRowHeight="15.5"/>
  <cols>
    <col min="1" max="1" width="18.1818181818182" style="124" customWidth="1"/>
    <col min="2" max="2" width="33.7272727272727" style="114" customWidth="1"/>
    <col min="3" max="10" width="18.1818181818182" style="114" customWidth="1"/>
    <col min="11" max="16384" width="10" style="114"/>
  </cols>
  <sheetData>
    <row r="1" ht="31" spans="1:10">
      <c r="A1" s="115" t="s">
        <v>246</v>
      </c>
      <c r="B1" s="116" t="s">
        <v>70</v>
      </c>
      <c r="C1" s="116" t="s">
        <v>232</v>
      </c>
      <c r="D1" s="116" t="s">
        <v>233</v>
      </c>
      <c r="E1" s="117" t="s">
        <v>234</v>
      </c>
      <c r="F1" s="117" t="s">
        <v>235</v>
      </c>
      <c r="G1" s="117" t="s">
        <v>236</v>
      </c>
      <c r="H1" s="116" t="s">
        <v>0</v>
      </c>
      <c r="I1" s="116" t="s">
        <v>76</v>
      </c>
      <c r="J1" s="123" t="s">
        <v>237</v>
      </c>
    </row>
    <row r="2" spans="1:8">
      <c r="A2" s="118">
        <v>46023</v>
      </c>
      <c r="B2" s="119" t="s">
        <v>244</v>
      </c>
      <c r="C2" s="119"/>
      <c r="D2" s="119"/>
      <c r="E2" s="119"/>
      <c r="F2" s="119"/>
      <c r="G2" s="119">
        <v>14596</v>
      </c>
      <c r="H2" s="114" t="s">
        <v>28</v>
      </c>
    </row>
    <row r="3" spans="1:8">
      <c r="A3" s="118">
        <v>46023</v>
      </c>
      <c r="B3" s="87" t="s">
        <v>80</v>
      </c>
      <c r="C3" s="119" t="s">
        <v>81</v>
      </c>
      <c r="D3" s="120" t="s">
        <v>10</v>
      </c>
      <c r="E3" s="121">
        <v>15000</v>
      </c>
      <c r="F3" s="125"/>
      <c r="G3" s="121">
        <f>+G2+F3-E3</f>
        <v>-404</v>
      </c>
      <c r="H3" s="114" t="s">
        <v>28</v>
      </c>
    </row>
    <row r="4" spans="1:9">
      <c r="A4" s="88">
        <v>46041</v>
      </c>
      <c r="B4" s="89" t="s">
        <v>239</v>
      </c>
      <c r="C4" s="87" t="s">
        <v>240</v>
      </c>
      <c r="D4" s="90"/>
      <c r="E4" s="91"/>
      <c r="F4" s="92">
        <v>5000</v>
      </c>
      <c r="G4" s="121">
        <f t="shared" ref="G4:G44" si="0">+G3+F4-E4</f>
        <v>4596</v>
      </c>
      <c r="H4" s="114" t="s">
        <v>28</v>
      </c>
      <c r="I4" s="87" t="s">
        <v>102</v>
      </c>
    </row>
    <row r="5" spans="1:9">
      <c r="A5" s="93">
        <v>46041</v>
      </c>
      <c r="B5" s="87" t="s">
        <v>101</v>
      </c>
      <c r="C5" s="87" t="s">
        <v>81</v>
      </c>
      <c r="D5" s="90" t="s">
        <v>10</v>
      </c>
      <c r="E5" s="87">
        <v>5000</v>
      </c>
      <c r="F5" s="94"/>
      <c r="G5" s="121">
        <f t="shared" si="0"/>
        <v>-404</v>
      </c>
      <c r="H5" s="114" t="s">
        <v>28</v>
      </c>
      <c r="I5" s="87" t="s">
        <v>102</v>
      </c>
    </row>
    <row r="6" spans="1:9">
      <c r="A6" s="88">
        <v>46049</v>
      </c>
      <c r="B6" s="89" t="s">
        <v>239</v>
      </c>
      <c r="C6" s="95" t="s">
        <v>240</v>
      </c>
      <c r="D6" s="90"/>
      <c r="E6" s="91"/>
      <c r="F6" s="92">
        <v>5000</v>
      </c>
      <c r="G6" s="121">
        <f t="shared" si="0"/>
        <v>4596</v>
      </c>
      <c r="H6" s="114" t="s">
        <v>28</v>
      </c>
      <c r="I6" s="87" t="s">
        <v>133</v>
      </c>
    </row>
    <row r="7" spans="1:9">
      <c r="A7" s="88">
        <v>46049</v>
      </c>
      <c r="B7" s="87" t="s">
        <v>132</v>
      </c>
      <c r="C7" s="95" t="s">
        <v>81</v>
      </c>
      <c r="D7" s="90" t="s">
        <v>10</v>
      </c>
      <c r="E7" s="87">
        <v>5000</v>
      </c>
      <c r="F7" s="94"/>
      <c r="G7" s="121">
        <f t="shared" si="0"/>
        <v>-404</v>
      </c>
      <c r="H7" s="114" t="s">
        <v>28</v>
      </c>
      <c r="I7" s="87" t="s">
        <v>133</v>
      </c>
    </row>
    <row r="8" spans="1:9">
      <c r="A8" s="118">
        <v>46036</v>
      </c>
      <c r="B8" s="89" t="s">
        <v>239</v>
      </c>
      <c r="C8" s="114" t="s">
        <v>240</v>
      </c>
      <c r="D8" s="120"/>
      <c r="F8" s="126">
        <v>6000</v>
      </c>
      <c r="G8" s="121">
        <f t="shared" si="0"/>
        <v>5596</v>
      </c>
      <c r="H8" s="114" t="s">
        <v>28</v>
      </c>
      <c r="I8" s="87" t="s">
        <v>96</v>
      </c>
    </row>
    <row r="9" spans="1:9">
      <c r="A9" s="118">
        <v>46036</v>
      </c>
      <c r="B9" s="119" t="s">
        <v>95</v>
      </c>
      <c r="C9" s="114" t="s">
        <v>143</v>
      </c>
      <c r="D9" s="120" t="s">
        <v>10</v>
      </c>
      <c r="E9" s="114">
        <v>3000</v>
      </c>
      <c r="F9" s="126"/>
      <c r="G9" s="121">
        <f t="shared" si="0"/>
        <v>2596</v>
      </c>
      <c r="H9" s="114" t="s">
        <v>28</v>
      </c>
      <c r="I9" s="114" t="s">
        <v>96</v>
      </c>
    </row>
    <row r="10" spans="1:9">
      <c r="A10" s="118">
        <v>46036</v>
      </c>
      <c r="B10" s="119" t="s">
        <v>97</v>
      </c>
      <c r="C10" s="119" t="s">
        <v>143</v>
      </c>
      <c r="D10" s="120" t="s">
        <v>10</v>
      </c>
      <c r="E10" s="114">
        <v>3000</v>
      </c>
      <c r="F10" s="126"/>
      <c r="G10" s="121">
        <f t="shared" si="0"/>
        <v>-404</v>
      </c>
      <c r="H10" s="114" t="s">
        <v>28</v>
      </c>
      <c r="I10" s="114" t="s">
        <v>96</v>
      </c>
    </row>
    <row r="11" spans="1:9">
      <c r="A11" s="122">
        <v>46041</v>
      </c>
      <c r="B11" s="89" t="s">
        <v>239</v>
      </c>
      <c r="C11" s="114" t="s">
        <v>240</v>
      </c>
      <c r="D11" s="120"/>
      <c r="F11" s="126">
        <v>13000</v>
      </c>
      <c r="G11" s="121">
        <f t="shared" si="0"/>
        <v>12596</v>
      </c>
      <c r="H11" s="114" t="s">
        <v>28</v>
      </c>
      <c r="I11" s="114" t="s">
        <v>103</v>
      </c>
    </row>
    <row r="12" spans="1:9">
      <c r="A12" s="122">
        <v>46041</v>
      </c>
      <c r="B12" s="119" t="s">
        <v>95</v>
      </c>
      <c r="C12" s="114" t="s">
        <v>143</v>
      </c>
      <c r="D12" s="120" t="s">
        <v>10</v>
      </c>
      <c r="E12" s="114">
        <v>3000</v>
      </c>
      <c r="F12" s="126"/>
      <c r="G12" s="121">
        <f t="shared" si="0"/>
        <v>9596</v>
      </c>
      <c r="H12" s="114" t="s">
        <v>28</v>
      </c>
      <c r="I12" s="114" t="s">
        <v>103</v>
      </c>
    </row>
    <row r="13" spans="1:9">
      <c r="A13" s="122">
        <v>46041</v>
      </c>
      <c r="B13" s="119" t="s">
        <v>104</v>
      </c>
      <c r="C13" s="114" t="s">
        <v>143</v>
      </c>
      <c r="D13" s="120" t="s">
        <v>10</v>
      </c>
      <c r="E13" s="114">
        <v>5000</v>
      </c>
      <c r="F13" s="126"/>
      <c r="G13" s="121">
        <f t="shared" si="0"/>
        <v>4596</v>
      </c>
      <c r="H13" s="114" t="s">
        <v>28</v>
      </c>
      <c r="I13" s="114" t="s">
        <v>103</v>
      </c>
    </row>
    <row r="14" spans="1:9">
      <c r="A14" s="122">
        <v>46041</v>
      </c>
      <c r="B14" s="119" t="s">
        <v>105</v>
      </c>
      <c r="C14" s="114" t="s">
        <v>143</v>
      </c>
      <c r="D14" s="120" t="s">
        <v>10</v>
      </c>
      <c r="E14" s="114">
        <v>5000</v>
      </c>
      <c r="F14" s="126"/>
      <c r="G14" s="121">
        <f t="shared" si="0"/>
        <v>-404</v>
      </c>
      <c r="H14" s="114" t="s">
        <v>28</v>
      </c>
      <c r="I14" s="114" t="s">
        <v>103</v>
      </c>
    </row>
    <row r="15" spans="1:9">
      <c r="A15" s="122">
        <v>46041</v>
      </c>
      <c r="B15" s="89" t="s">
        <v>239</v>
      </c>
      <c r="C15" s="114" t="s">
        <v>240</v>
      </c>
      <c r="D15" s="120"/>
      <c r="F15" s="126">
        <v>30000</v>
      </c>
      <c r="G15" s="121">
        <f t="shared" si="0"/>
        <v>29596</v>
      </c>
      <c r="H15" s="114" t="s">
        <v>28</v>
      </c>
      <c r="I15" s="114" t="s">
        <v>108</v>
      </c>
    </row>
    <row r="16" spans="1:9">
      <c r="A16" s="122">
        <v>46041</v>
      </c>
      <c r="B16" s="127" t="s">
        <v>106</v>
      </c>
      <c r="C16" t="s">
        <v>107</v>
      </c>
      <c r="D16" s="128" t="s">
        <v>10</v>
      </c>
      <c r="E16">
        <v>400</v>
      </c>
      <c r="F16" s="126"/>
      <c r="G16" s="121">
        <f t="shared" si="0"/>
        <v>29196</v>
      </c>
      <c r="H16" s="114" t="s">
        <v>28</v>
      </c>
      <c r="I16" s="114" t="s">
        <v>108</v>
      </c>
    </row>
    <row r="17" spans="1:9">
      <c r="A17" s="122">
        <v>46041</v>
      </c>
      <c r="B17" s="127" t="s">
        <v>109</v>
      </c>
      <c r="C17" t="s">
        <v>107</v>
      </c>
      <c r="D17" s="128" t="s">
        <v>10</v>
      </c>
      <c r="E17">
        <v>1700</v>
      </c>
      <c r="F17" s="126"/>
      <c r="G17" s="121">
        <f t="shared" si="0"/>
        <v>27496</v>
      </c>
      <c r="H17" s="114" t="s">
        <v>28</v>
      </c>
      <c r="I17" s="114" t="s">
        <v>108</v>
      </c>
    </row>
    <row r="18" spans="1:9">
      <c r="A18" s="122">
        <v>46041</v>
      </c>
      <c r="B18" s="127" t="s">
        <v>110</v>
      </c>
      <c r="C18" t="s">
        <v>107</v>
      </c>
      <c r="D18" s="128" t="s">
        <v>10</v>
      </c>
      <c r="E18">
        <v>2310</v>
      </c>
      <c r="F18" s="126"/>
      <c r="G18" s="121">
        <f t="shared" si="0"/>
        <v>25186</v>
      </c>
      <c r="H18" s="114" t="s">
        <v>28</v>
      </c>
      <c r="I18" s="114" t="s">
        <v>108</v>
      </c>
    </row>
    <row r="19" spans="1:9">
      <c r="A19" s="122">
        <v>46041</v>
      </c>
      <c r="B19" s="127" t="s">
        <v>111</v>
      </c>
      <c r="C19" t="s">
        <v>107</v>
      </c>
      <c r="D19" s="128" t="s">
        <v>10</v>
      </c>
      <c r="E19">
        <v>1500</v>
      </c>
      <c r="F19" s="126"/>
      <c r="G19" s="121">
        <f t="shared" si="0"/>
        <v>23686</v>
      </c>
      <c r="H19" s="114" t="s">
        <v>28</v>
      </c>
      <c r="I19" s="114" t="s">
        <v>108</v>
      </c>
    </row>
    <row r="20" spans="1:9">
      <c r="A20" s="122">
        <v>46041</v>
      </c>
      <c r="B20" s="127" t="s">
        <v>112</v>
      </c>
      <c r="C20" t="s">
        <v>107</v>
      </c>
      <c r="D20" s="128" t="s">
        <v>10</v>
      </c>
      <c r="E20">
        <v>1750</v>
      </c>
      <c r="F20" s="126"/>
      <c r="G20" s="121">
        <f t="shared" si="0"/>
        <v>21936</v>
      </c>
      <c r="H20" s="114" t="s">
        <v>28</v>
      </c>
      <c r="I20" s="114" t="s">
        <v>108</v>
      </c>
    </row>
    <row r="21" spans="1:9">
      <c r="A21" s="122">
        <v>46041</v>
      </c>
      <c r="B21" s="127" t="s">
        <v>113</v>
      </c>
      <c r="C21" t="s">
        <v>107</v>
      </c>
      <c r="D21" s="128" t="s">
        <v>10</v>
      </c>
      <c r="E21">
        <v>800</v>
      </c>
      <c r="F21" s="126"/>
      <c r="G21" s="121">
        <f t="shared" si="0"/>
        <v>21136</v>
      </c>
      <c r="H21" s="114" t="s">
        <v>28</v>
      </c>
      <c r="I21" s="114" t="s">
        <v>108</v>
      </c>
    </row>
    <row r="22" spans="1:9">
      <c r="A22" s="122">
        <v>46041</v>
      </c>
      <c r="B22" s="127" t="s">
        <v>114</v>
      </c>
      <c r="C22" t="s">
        <v>107</v>
      </c>
      <c r="D22" s="128" t="s">
        <v>10</v>
      </c>
      <c r="E22">
        <v>800</v>
      </c>
      <c r="F22" s="126"/>
      <c r="G22" s="121">
        <f t="shared" si="0"/>
        <v>20336</v>
      </c>
      <c r="H22" s="114" t="s">
        <v>28</v>
      </c>
      <c r="I22" s="114" t="s">
        <v>108</v>
      </c>
    </row>
    <row r="23" spans="1:9">
      <c r="A23" s="122">
        <v>46041</v>
      </c>
      <c r="B23" s="127" t="s">
        <v>115</v>
      </c>
      <c r="C23" t="s">
        <v>107</v>
      </c>
      <c r="D23" s="128" t="s">
        <v>10</v>
      </c>
      <c r="E23">
        <v>150</v>
      </c>
      <c r="F23" s="126"/>
      <c r="G23" s="121">
        <f t="shared" si="0"/>
        <v>20186</v>
      </c>
      <c r="H23" s="114" t="s">
        <v>28</v>
      </c>
      <c r="I23" s="114" t="s">
        <v>108</v>
      </c>
    </row>
    <row r="24" spans="1:9">
      <c r="A24" s="122">
        <v>46041</v>
      </c>
      <c r="B24" s="127" t="s">
        <v>116</v>
      </c>
      <c r="C24" t="s">
        <v>107</v>
      </c>
      <c r="D24" s="128" t="s">
        <v>10</v>
      </c>
      <c r="E24">
        <v>1100</v>
      </c>
      <c r="F24" s="126"/>
      <c r="G24" s="121">
        <f t="shared" si="0"/>
        <v>19086</v>
      </c>
      <c r="H24" s="114" t="s">
        <v>28</v>
      </c>
      <c r="I24" s="114" t="s">
        <v>108</v>
      </c>
    </row>
    <row r="25" spans="1:9">
      <c r="A25" s="122">
        <v>46041</v>
      </c>
      <c r="B25" s="127" t="s">
        <v>117</v>
      </c>
      <c r="C25" t="s">
        <v>107</v>
      </c>
      <c r="D25" s="128" t="s">
        <v>10</v>
      </c>
      <c r="E25">
        <v>3000</v>
      </c>
      <c r="F25" s="126"/>
      <c r="G25" s="121">
        <f t="shared" si="0"/>
        <v>16086</v>
      </c>
      <c r="H25" s="114" t="s">
        <v>28</v>
      </c>
      <c r="I25" s="114" t="s">
        <v>108</v>
      </c>
    </row>
    <row r="26" spans="1:9">
      <c r="A26" s="122">
        <v>46041</v>
      </c>
      <c r="B26" s="127" t="s">
        <v>118</v>
      </c>
      <c r="C26" t="s">
        <v>107</v>
      </c>
      <c r="D26" s="128" t="s">
        <v>10</v>
      </c>
      <c r="E26">
        <v>1500</v>
      </c>
      <c r="F26" s="126"/>
      <c r="G26" s="121">
        <f t="shared" si="0"/>
        <v>14586</v>
      </c>
      <c r="H26" s="114" t="s">
        <v>28</v>
      </c>
      <c r="I26" s="114" t="s">
        <v>108</v>
      </c>
    </row>
    <row r="27" spans="1:9">
      <c r="A27" s="122">
        <v>46041</v>
      </c>
      <c r="B27" s="127" t="s">
        <v>119</v>
      </c>
      <c r="C27" t="s">
        <v>107</v>
      </c>
      <c r="D27" s="128" t="s">
        <v>10</v>
      </c>
      <c r="E27">
        <v>1500</v>
      </c>
      <c r="F27" s="126"/>
      <c r="G27" s="121">
        <f t="shared" si="0"/>
        <v>13086</v>
      </c>
      <c r="H27" s="114" t="s">
        <v>28</v>
      </c>
      <c r="I27" s="114" t="s">
        <v>108</v>
      </c>
    </row>
    <row r="28" spans="1:9">
      <c r="A28" s="122">
        <v>46041</v>
      </c>
      <c r="B28" s="127" t="s">
        <v>120</v>
      </c>
      <c r="C28" t="s">
        <v>107</v>
      </c>
      <c r="D28" s="128" t="s">
        <v>10</v>
      </c>
      <c r="E28">
        <v>400</v>
      </c>
      <c r="F28" s="126"/>
      <c r="G28" s="121">
        <f t="shared" si="0"/>
        <v>12686</v>
      </c>
      <c r="H28" s="114" t="s">
        <v>28</v>
      </c>
      <c r="I28" s="114" t="s">
        <v>108</v>
      </c>
    </row>
    <row r="29" spans="1:9">
      <c r="A29" s="122">
        <v>46041</v>
      </c>
      <c r="B29" s="127" t="s">
        <v>121</v>
      </c>
      <c r="C29" t="s">
        <v>107</v>
      </c>
      <c r="D29" s="128" t="s">
        <v>10</v>
      </c>
      <c r="E29">
        <v>4500</v>
      </c>
      <c r="F29" s="126"/>
      <c r="G29" s="121">
        <f t="shared" si="0"/>
        <v>8186</v>
      </c>
      <c r="H29" s="114" t="s">
        <v>28</v>
      </c>
      <c r="I29" s="114" t="s">
        <v>108</v>
      </c>
    </row>
    <row r="30" spans="1:9">
      <c r="A30" s="122">
        <v>46041</v>
      </c>
      <c r="B30" s="127" t="s">
        <v>122</v>
      </c>
      <c r="C30" t="s">
        <v>107</v>
      </c>
      <c r="D30" s="128" t="s">
        <v>10</v>
      </c>
      <c r="E30">
        <v>800</v>
      </c>
      <c r="F30" s="126"/>
      <c r="G30" s="121">
        <f t="shared" si="0"/>
        <v>7386</v>
      </c>
      <c r="H30" s="114" t="s">
        <v>28</v>
      </c>
      <c r="I30" s="114" t="s">
        <v>108</v>
      </c>
    </row>
    <row r="31" spans="1:9">
      <c r="A31" s="122">
        <v>46041</v>
      </c>
      <c r="B31" s="127" t="s">
        <v>123</v>
      </c>
      <c r="C31" t="s">
        <v>107</v>
      </c>
      <c r="D31" s="128" t="s">
        <v>10</v>
      </c>
      <c r="E31">
        <v>500</v>
      </c>
      <c r="F31" s="126"/>
      <c r="G31" s="121">
        <f t="shared" si="0"/>
        <v>6886</v>
      </c>
      <c r="H31" s="114" t="s">
        <v>28</v>
      </c>
      <c r="I31" s="114" t="s">
        <v>108</v>
      </c>
    </row>
    <row r="32" spans="1:9">
      <c r="A32" s="122">
        <v>46041</v>
      </c>
      <c r="B32" s="127" t="s">
        <v>124</v>
      </c>
      <c r="C32" t="s">
        <v>107</v>
      </c>
      <c r="D32" s="128" t="s">
        <v>10</v>
      </c>
      <c r="E32">
        <v>1000</v>
      </c>
      <c r="F32" s="126"/>
      <c r="G32" s="121">
        <f t="shared" si="0"/>
        <v>5886</v>
      </c>
      <c r="H32" s="114" t="s">
        <v>28</v>
      </c>
      <c r="I32" s="114" t="s">
        <v>108</v>
      </c>
    </row>
    <row r="33" spans="1:9">
      <c r="A33" s="122">
        <v>46041</v>
      </c>
      <c r="B33" s="127" t="s">
        <v>123</v>
      </c>
      <c r="C33" t="s">
        <v>107</v>
      </c>
      <c r="D33" s="128" t="s">
        <v>10</v>
      </c>
      <c r="E33">
        <v>500</v>
      </c>
      <c r="F33" s="126"/>
      <c r="G33" s="121">
        <f t="shared" si="0"/>
        <v>5386</v>
      </c>
      <c r="H33" s="114" t="s">
        <v>28</v>
      </c>
      <c r="I33" s="114" t="s">
        <v>108</v>
      </c>
    </row>
    <row r="34" spans="1:9">
      <c r="A34" s="122">
        <v>46041</v>
      </c>
      <c r="B34" s="127" t="s">
        <v>125</v>
      </c>
      <c r="C34" t="s">
        <v>107</v>
      </c>
      <c r="D34" s="128" t="s">
        <v>10</v>
      </c>
      <c r="E34">
        <v>2600</v>
      </c>
      <c r="F34" s="126"/>
      <c r="G34" s="121">
        <f t="shared" si="0"/>
        <v>2786</v>
      </c>
      <c r="H34" s="114" t="s">
        <v>28</v>
      </c>
      <c r="I34" s="114" t="s">
        <v>108</v>
      </c>
    </row>
    <row r="35" spans="1:9">
      <c r="A35" s="122">
        <v>46041</v>
      </c>
      <c r="B35" s="127" t="s">
        <v>126</v>
      </c>
      <c r="C35" t="s">
        <v>107</v>
      </c>
      <c r="D35" s="128" t="s">
        <v>10</v>
      </c>
      <c r="E35">
        <v>900</v>
      </c>
      <c r="F35" s="126"/>
      <c r="G35" s="121">
        <f t="shared" si="0"/>
        <v>1886</v>
      </c>
      <c r="H35" s="114" t="s">
        <v>28</v>
      </c>
      <c r="I35" s="114" t="s">
        <v>108</v>
      </c>
    </row>
    <row r="36" spans="1:9">
      <c r="A36" s="122">
        <v>46041</v>
      </c>
      <c r="B36" s="127" t="s">
        <v>127</v>
      </c>
      <c r="C36" t="s">
        <v>107</v>
      </c>
      <c r="D36" s="128" t="s">
        <v>10</v>
      </c>
      <c r="E36">
        <v>1000</v>
      </c>
      <c r="F36" s="126"/>
      <c r="G36" s="121">
        <f t="shared" si="0"/>
        <v>886</v>
      </c>
      <c r="H36" s="114" t="s">
        <v>28</v>
      </c>
      <c r="I36" s="114" t="s">
        <v>108</v>
      </c>
    </row>
    <row r="37" spans="1:9">
      <c r="A37" s="122">
        <v>46041</v>
      </c>
      <c r="B37" s="127" t="s">
        <v>126</v>
      </c>
      <c r="C37" t="s">
        <v>107</v>
      </c>
      <c r="D37" s="128" t="s">
        <v>10</v>
      </c>
      <c r="E37">
        <v>650</v>
      </c>
      <c r="F37" s="126"/>
      <c r="G37" s="121">
        <f t="shared" si="0"/>
        <v>236</v>
      </c>
      <c r="H37" s="114" t="s">
        <v>28</v>
      </c>
      <c r="I37" s="114" t="s">
        <v>108</v>
      </c>
    </row>
    <row r="38" spans="1:9">
      <c r="A38" s="122">
        <v>46041</v>
      </c>
      <c r="B38" s="127" t="s">
        <v>128</v>
      </c>
      <c r="C38" t="s">
        <v>107</v>
      </c>
      <c r="D38" s="128" t="s">
        <v>10</v>
      </c>
      <c r="E38">
        <v>1100</v>
      </c>
      <c r="F38" s="126"/>
      <c r="G38" s="121">
        <f t="shared" si="0"/>
        <v>-864</v>
      </c>
      <c r="H38" s="114" t="s">
        <v>28</v>
      </c>
      <c r="I38" s="114" t="s">
        <v>108</v>
      </c>
    </row>
    <row r="39" spans="1:9">
      <c r="A39" s="122">
        <v>46041</v>
      </c>
      <c r="B39" s="89" t="s">
        <v>239</v>
      </c>
      <c r="C39" s="114" t="s">
        <v>240</v>
      </c>
      <c r="D39" s="120"/>
      <c r="F39" s="126">
        <v>2000</v>
      </c>
      <c r="G39" s="121">
        <f t="shared" si="0"/>
        <v>1136</v>
      </c>
      <c r="H39" s="114" t="s">
        <v>28</v>
      </c>
      <c r="I39" s="114" t="s">
        <v>130</v>
      </c>
    </row>
    <row r="40" spans="1:9">
      <c r="A40" s="122">
        <v>46041</v>
      </c>
      <c r="B40" s="119" t="s">
        <v>129</v>
      </c>
      <c r="C40" s="114" t="s">
        <v>143</v>
      </c>
      <c r="D40" s="120" t="s">
        <v>10</v>
      </c>
      <c r="E40" s="114">
        <v>1000</v>
      </c>
      <c r="F40" s="126"/>
      <c r="G40" s="121">
        <f t="shared" si="0"/>
        <v>136</v>
      </c>
      <c r="H40" s="114" t="s">
        <v>28</v>
      </c>
      <c r="I40" s="114" t="s">
        <v>130</v>
      </c>
    </row>
    <row r="41" spans="1:9">
      <c r="A41" s="122">
        <v>46041</v>
      </c>
      <c r="B41" s="119" t="s">
        <v>131</v>
      </c>
      <c r="C41" s="114" t="s">
        <v>143</v>
      </c>
      <c r="D41" s="120" t="s">
        <v>10</v>
      </c>
      <c r="E41" s="114">
        <v>1000</v>
      </c>
      <c r="F41" s="126"/>
      <c r="G41" s="121">
        <f t="shared" si="0"/>
        <v>-864</v>
      </c>
      <c r="H41" s="114" t="s">
        <v>28</v>
      </c>
      <c r="I41" s="114" t="s">
        <v>130</v>
      </c>
    </row>
    <row r="42" spans="1:9">
      <c r="A42" s="122">
        <v>46049</v>
      </c>
      <c r="B42" s="89" t="s">
        <v>239</v>
      </c>
      <c r="C42" s="114" t="s">
        <v>240</v>
      </c>
      <c r="D42" s="120"/>
      <c r="F42" s="126">
        <v>2000</v>
      </c>
      <c r="G42" s="121">
        <f t="shared" si="0"/>
        <v>1136</v>
      </c>
      <c r="H42" s="114" t="s">
        <v>28</v>
      </c>
      <c r="I42" s="114" t="s">
        <v>134</v>
      </c>
    </row>
    <row r="43" spans="1:9">
      <c r="A43" s="122">
        <v>46049</v>
      </c>
      <c r="B43" s="119" t="s">
        <v>129</v>
      </c>
      <c r="C43" s="114" t="s">
        <v>143</v>
      </c>
      <c r="D43" s="120" t="s">
        <v>10</v>
      </c>
      <c r="E43" s="114">
        <v>1000</v>
      </c>
      <c r="F43" s="126"/>
      <c r="G43" s="121">
        <f t="shared" si="0"/>
        <v>136</v>
      </c>
      <c r="H43" s="114" t="s">
        <v>28</v>
      </c>
      <c r="I43" s="114" t="s">
        <v>134</v>
      </c>
    </row>
    <row r="44" spans="1:9">
      <c r="A44" s="122">
        <v>46049</v>
      </c>
      <c r="B44" s="119" t="s">
        <v>131</v>
      </c>
      <c r="C44" s="114" t="s">
        <v>143</v>
      </c>
      <c r="D44" s="120" t="s">
        <v>10</v>
      </c>
      <c r="E44" s="114">
        <v>1000</v>
      </c>
      <c r="F44" s="126"/>
      <c r="G44" s="121">
        <f t="shared" si="0"/>
        <v>-864</v>
      </c>
      <c r="H44" s="114" t="s">
        <v>28</v>
      </c>
      <c r="I44" s="114" t="s">
        <v>134</v>
      </c>
    </row>
    <row r="45" spans="1:7">
      <c r="A45" s="122"/>
      <c r="B45" s="119"/>
      <c r="D45" s="120"/>
      <c r="F45" s="126"/>
      <c r="G45" s="121"/>
    </row>
    <row r="46" spans="1:7">
      <c r="A46" s="122"/>
      <c r="B46" s="119"/>
      <c r="D46" s="120"/>
      <c r="F46" s="126"/>
      <c r="G46" s="121"/>
    </row>
    <row r="47" spans="1:7">
      <c r="A47" s="122"/>
      <c r="B47" s="119"/>
      <c r="D47" s="120"/>
      <c r="F47" s="126"/>
      <c r="G47" s="121"/>
    </row>
    <row r="48" spans="1:7">
      <c r="A48" s="122"/>
      <c r="B48" s="119"/>
      <c r="D48" s="120"/>
      <c r="F48" s="126"/>
      <c r="G48" s="121"/>
    </row>
    <row r="49" spans="1:7">
      <c r="A49" s="122"/>
      <c r="B49" s="119"/>
      <c r="D49" s="120"/>
      <c r="F49" s="126"/>
      <c r="G49" s="121"/>
    </row>
    <row r="50" spans="1:7">
      <c r="A50" s="122"/>
      <c r="B50" s="119"/>
      <c r="D50" s="120"/>
      <c r="F50" s="126"/>
      <c r="G50" s="121"/>
    </row>
    <row r="51" spans="1:7">
      <c r="A51" s="122"/>
      <c r="B51" s="119"/>
      <c r="D51" s="120"/>
      <c r="F51" s="126"/>
      <c r="G51" s="121"/>
    </row>
    <row r="52" spans="1:7">
      <c r="A52" s="122"/>
      <c r="B52" s="119"/>
      <c r="D52" s="120"/>
      <c r="F52" s="126"/>
      <c r="G52" s="121"/>
    </row>
    <row r="53" spans="1:7">
      <c r="A53" s="122"/>
      <c r="B53" s="119"/>
      <c r="D53" s="120"/>
      <c r="F53" s="126"/>
      <c r="G53" s="121"/>
    </row>
    <row r="54" spans="1:7">
      <c r="A54" s="122"/>
      <c r="B54" s="119"/>
      <c r="D54" s="120"/>
      <c r="F54" s="126"/>
      <c r="G54" s="121"/>
    </row>
    <row r="55" spans="1:7">
      <c r="A55" s="122"/>
      <c r="B55" s="119"/>
      <c r="D55" s="120"/>
      <c r="F55" s="126"/>
      <c r="G55" s="121"/>
    </row>
    <row r="56" spans="1:7">
      <c r="A56" s="122"/>
      <c r="B56" s="119"/>
      <c r="D56" s="120"/>
      <c r="F56" s="126"/>
      <c r="G56" s="121"/>
    </row>
    <row r="57" spans="1:7">
      <c r="A57" s="122"/>
      <c r="B57" s="119"/>
      <c r="D57" s="120"/>
      <c r="F57" s="126"/>
      <c r="G57" s="121"/>
    </row>
    <row r="58" spans="1:7">
      <c r="A58" s="122"/>
      <c r="B58" s="119"/>
      <c r="D58" s="120"/>
      <c r="F58" s="126"/>
      <c r="G58" s="121"/>
    </row>
    <row r="59" spans="1:7">
      <c r="A59" s="122"/>
      <c r="B59" s="119"/>
      <c r="D59" s="120"/>
      <c r="F59" s="126"/>
      <c r="G59" s="121"/>
    </row>
    <row r="60" spans="1:7">
      <c r="A60" s="122"/>
      <c r="B60" s="119"/>
      <c r="D60" s="120"/>
      <c r="F60" s="126"/>
      <c r="G60" s="121"/>
    </row>
    <row r="61" spans="1:7">
      <c r="A61" s="122"/>
      <c r="B61" s="119"/>
      <c r="D61" s="120"/>
      <c r="F61" s="126"/>
      <c r="G61" s="121"/>
    </row>
    <row r="62" spans="1:7">
      <c r="A62" s="122"/>
      <c r="B62" s="119"/>
      <c r="D62" s="120"/>
      <c r="F62" s="126"/>
      <c r="G62" s="121"/>
    </row>
    <row r="63" spans="1:7">
      <c r="A63" s="122"/>
      <c r="B63" s="119"/>
      <c r="D63" s="120"/>
      <c r="F63" s="126"/>
      <c r="G63" s="121"/>
    </row>
    <row r="64" spans="1:7">
      <c r="A64" s="122"/>
      <c r="B64" s="119"/>
      <c r="D64" s="120"/>
      <c r="F64" s="126"/>
      <c r="G64" s="121"/>
    </row>
    <row r="65" spans="1:7">
      <c r="A65" s="122"/>
      <c r="B65" s="119"/>
      <c r="D65" s="120"/>
      <c r="F65" s="126"/>
      <c r="G65" s="121"/>
    </row>
    <row r="66" spans="1:7">
      <c r="A66" s="122"/>
      <c r="B66" s="119"/>
      <c r="D66" s="120"/>
      <c r="F66" s="126"/>
      <c r="G66" s="121"/>
    </row>
    <row r="67" spans="1:7">
      <c r="A67" s="122"/>
      <c r="B67" s="119"/>
      <c r="D67" s="120"/>
      <c r="F67" s="126"/>
      <c r="G67" s="121"/>
    </row>
    <row r="68" spans="1:7">
      <c r="A68" s="122"/>
      <c r="B68" s="119"/>
      <c r="D68" s="120"/>
      <c r="F68" s="126"/>
      <c r="G68" s="121"/>
    </row>
    <row r="69" spans="1:7">
      <c r="A69" s="122"/>
      <c r="B69" s="119"/>
      <c r="D69" s="120"/>
      <c r="F69" s="126"/>
      <c r="G69" s="121"/>
    </row>
    <row r="70" spans="1:7">
      <c r="A70" s="122"/>
      <c r="B70" s="119"/>
      <c r="D70" s="120"/>
      <c r="F70" s="126"/>
      <c r="G70" s="121"/>
    </row>
    <row r="71" spans="1:7">
      <c r="A71" s="122"/>
      <c r="B71" s="119"/>
      <c r="D71" s="120"/>
      <c r="F71" s="126"/>
      <c r="G71" s="121"/>
    </row>
    <row r="72" spans="1:7">
      <c r="A72" s="122"/>
      <c r="B72" s="119"/>
      <c r="D72" s="120"/>
      <c r="F72" s="126"/>
      <c r="G72" s="121"/>
    </row>
    <row r="73" spans="1:7">
      <c r="A73" s="122"/>
      <c r="B73" s="119"/>
      <c r="D73" s="120"/>
      <c r="F73" s="126"/>
      <c r="G73" s="121"/>
    </row>
    <row r="74" spans="1:7">
      <c r="A74" s="122"/>
      <c r="B74" s="119"/>
      <c r="D74" s="120"/>
      <c r="F74" s="126"/>
      <c r="G74" s="121"/>
    </row>
    <row r="75" spans="1:7">
      <c r="A75" s="122"/>
      <c r="B75" s="119"/>
      <c r="D75" s="120"/>
      <c r="F75" s="126"/>
      <c r="G75" s="121"/>
    </row>
    <row r="76" spans="1:7">
      <c r="A76" s="122"/>
      <c r="B76" s="119"/>
      <c r="D76" s="120"/>
      <c r="F76" s="126"/>
      <c r="G76" s="121"/>
    </row>
    <row r="77" spans="1:7">
      <c r="A77" s="122"/>
      <c r="B77" s="119"/>
      <c r="D77" s="120"/>
      <c r="F77" s="126"/>
      <c r="G77" s="121"/>
    </row>
    <row r="78" spans="1:7">
      <c r="A78" s="122"/>
      <c r="B78" s="119"/>
      <c r="D78" s="120"/>
      <c r="F78" s="126"/>
      <c r="G78" s="121"/>
    </row>
    <row r="79" spans="1:7">
      <c r="A79" s="122"/>
      <c r="B79" s="119"/>
      <c r="D79" s="120"/>
      <c r="F79" s="126"/>
      <c r="G79" s="121"/>
    </row>
    <row r="80" spans="1:7">
      <c r="A80" s="122"/>
      <c r="B80" s="119"/>
      <c r="F80" s="126"/>
      <c r="G80" s="121"/>
    </row>
    <row r="81" spans="1:7">
      <c r="A81" s="122"/>
      <c r="F81" s="126"/>
      <c r="G81" s="121"/>
    </row>
    <row r="82" spans="1:7">
      <c r="A82" s="88"/>
      <c r="B82" s="87"/>
      <c r="C82" s="87"/>
      <c r="D82" s="90"/>
      <c r="E82"/>
      <c r="F82" s="57"/>
      <c r="G82" s="121"/>
    </row>
    <row r="83" spans="1:7">
      <c r="A83" s="88"/>
      <c r="B83" s="87"/>
      <c r="C83" s="87"/>
      <c r="D83" s="90"/>
      <c r="E83"/>
      <c r="F83" s="57"/>
      <c r="G83" s="121"/>
    </row>
    <row r="84" spans="1:7">
      <c r="A84" s="88"/>
      <c r="B84" s="87"/>
      <c r="C84" s="87"/>
      <c r="D84" s="90"/>
      <c r="E84" s="87"/>
      <c r="F84" s="94"/>
      <c r="G84" s="121"/>
    </row>
  </sheetData>
  <autoFilter xmlns:etc="http://www.wps.cn/officeDocument/2017/etCustomData" ref="A1:J84" etc:filterBottomFollowUsedRange="0">
    <extLst/>
  </autoFilter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J55"/>
  <sheetViews>
    <sheetView workbookViewId="0">
      <selection activeCell="B9" sqref="B9"/>
    </sheetView>
  </sheetViews>
  <sheetFormatPr defaultColWidth="10" defaultRowHeight="15.5"/>
  <cols>
    <col min="1" max="1" width="18.1818181818182" style="114" customWidth="1"/>
    <col min="2" max="2" width="33.7272727272727" style="114" customWidth="1"/>
    <col min="3" max="10" width="18.1818181818182" style="114" customWidth="1"/>
    <col min="11" max="16384" width="10" style="114"/>
  </cols>
  <sheetData>
    <row r="1" ht="31" spans="1:10">
      <c r="A1" s="115" t="s">
        <v>246</v>
      </c>
      <c r="B1" s="116" t="s">
        <v>70</v>
      </c>
      <c r="C1" s="116" t="s">
        <v>232</v>
      </c>
      <c r="D1" s="116" t="s">
        <v>233</v>
      </c>
      <c r="E1" s="117" t="s">
        <v>234</v>
      </c>
      <c r="F1" s="117" t="s">
        <v>235</v>
      </c>
      <c r="G1" s="117" t="s">
        <v>236</v>
      </c>
      <c r="H1" s="116" t="s">
        <v>0</v>
      </c>
      <c r="I1" s="116" t="s">
        <v>76</v>
      </c>
      <c r="J1" s="123" t="s">
        <v>237</v>
      </c>
    </row>
    <row r="2" spans="1:7">
      <c r="A2" s="118">
        <v>46023</v>
      </c>
      <c r="B2" s="119" t="s">
        <v>244</v>
      </c>
      <c r="C2" s="119"/>
      <c r="D2" s="119"/>
      <c r="E2" s="119"/>
      <c r="F2" s="119"/>
      <c r="G2" s="119">
        <v>-1075</v>
      </c>
    </row>
    <row r="3" spans="1:8">
      <c r="A3" s="118"/>
      <c r="B3" s="119"/>
      <c r="C3" s="119"/>
      <c r="D3" s="120"/>
      <c r="E3" s="121"/>
      <c r="F3" s="121"/>
      <c r="G3" s="121">
        <f>+G2+F3-E3</f>
        <v>-1075</v>
      </c>
      <c r="H3" s="114" t="s">
        <v>29</v>
      </c>
    </row>
    <row r="4" spans="1:7">
      <c r="A4" s="118"/>
      <c r="D4" s="120"/>
      <c r="E4" s="121"/>
      <c r="G4" s="121"/>
    </row>
    <row r="5" spans="1:7">
      <c r="A5" s="118"/>
      <c r="B5" s="119"/>
      <c r="D5" s="120"/>
      <c r="F5" s="121"/>
      <c r="G5" s="121"/>
    </row>
    <row r="6" spans="1:7">
      <c r="A6" s="118"/>
      <c r="B6" s="119"/>
      <c r="D6" s="120"/>
      <c r="E6" s="121"/>
      <c r="G6" s="121"/>
    </row>
    <row r="7" spans="1:7">
      <c r="A7" s="118"/>
      <c r="B7" s="119"/>
      <c r="D7" s="120"/>
      <c r="G7" s="121"/>
    </row>
    <row r="8" spans="1:7">
      <c r="A8" s="118"/>
      <c r="B8" s="119"/>
      <c r="D8" s="120"/>
      <c r="G8" s="121"/>
    </row>
    <row r="9" spans="1:7">
      <c r="A9" s="118"/>
      <c r="B9" s="119"/>
      <c r="D9" s="120"/>
      <c r="G9" s="121"/>
    </row>
    <row r="10" spans="1:7">
      <c r="A10" s="118"/>
      <c r="B10" s="119"/>
      <c r="D10" s="120"/>
      <c r="G10" s="121"/>
    </row>
    <row r="11" spans="1:7">
      <c r="A11" s="118"/>
      <c r="B11" s="119"/>
      <c r="D11" s="120"/>
      <c r="G11" s="121"/>
    </row>
    <row r="12" spans="1:7">
      <c r="A12" s="118"/>
      <c r="B12" s="119"/>
      <c r="D12" s="120"/>
      <c r="G12" s="121"/>
    </row>
    <row r="13" spans="1:7">
      <c r="A13" s="122"/>
      <c r="B13" s="119"/>
      <c r="D13" s="120"/>
      <c r="F13" s="97"/>
      <c r="G13" s="121"/>
    </row>
    <row r="14" spans="1:7">
      <c r="A14" s="122"/>
      <c r="B14" s="119"/>
      <c r="D14" s="120"/>
      <c r="G14" s="121"/>
    </row>
    <row r="15" spans="1:7">
      <c r="A15" s="122"/>
      <c r="B15" s="119"/>
      <c r="D15" s="120"/>
      <c r="G15" s="121"/>
    </row>
    <row r="16" spans="1:7">
      <c r="A16" s="122"/>
      <c r="B16" s="119"/>
      <c r="D16" s="120"/>
      <c r="G16" s="121"/>
    </row>
    <row r="17" spans="1:7">
      <c r="A17" s="122"/>
      <c r="B17" s="119"/>
      <c r="D17" s="120"/>
      <c r="G17" s="121"/>
    </row>
    <row r="18" spans="1:7">
      <c r="A18" s="122"/>
      <c r="B18" s="119"/>
      <c r="D18" s="120"/>
      <c r="G18" s="121"/>
    </row>
    <row r="19" spans="1:7">
      <c r="A19" s="122"/>
      <c r="B19" s="119"/>
      <c r="D19" s="120"/>
      <c r="G19" s="121"/>
    </row>
    <row r="20" spans="1:7">
      <c r="A20" s="122"/>
      <c r="B20" s="119"/>
      <c r="D20" s="120"/>
      <c r="G20" s="121"/>
    </row>
    <row r="21" spans="1:7">
      <c r="A21" s="122"/>
      <c r="B21" s="119"/>
      <c r="D21" s="120"/>
      <c r="G21" s="121"/>
    </row>
    <row r="22" spans="1:7">
      <c r="A22" s="122"/>
      <c r="B22" s="119"/>
      <c r="D22" s="120"/>
      <c r="G22" s="121"/>
    </row>
    <row r="23" spans="1:7">
      <c r="A23" s="122"/>
      <c r="B23" s="119"/>
      <c r="D23" s="120"/>
      <c r="G23" s="121"/>
    </row>
    <row r="24" spans="1:7">
      <c r="A24" s="122"/>
      <c r="B24" s="119"/>
      <c r="D24" s="120"/>
      <c r="G24" s="121"/>
    </row>
    <row r="25" spans="1:7">
      <c r="A25" s="122"/>
      <c r="B25" s="119"/>
      <c r="D25" s="120"/>
      <c r="G25" s="121"/>
    </row>
    <row r="26" spans="1:7">
      <c r="A26" s="122"/>
      <c r="B26" s="119"/>
      <c r="D26" s="120"/>
      <c r="G26" s="121"/>
    </row>
    <row r="27" spans="1:7">
      <c r="A27" s="122"/>
      <c r="B27" s="119"/>
      <c r="D27" s="120"/>
      <c r="G27" s="121"/>
    </row>
    <row r="28" spans="1:7">
      <c r="A28" s="122"/>
      <c r="B28" s="119"/>
      <c r="D28" s="120"/>
      <c r="G28" s="121"/>
    </row>
    <row r="29" spans="1:7">
      <c r="A29" s="122"/>
      <c r="B29" s="119"/>
      <c r="D29" s="120"/>
      <c r="G29" s="121"/>
    </row>
    <row r="30" spans="1:7">
      <c r="A30" s="122"/>
      <c r="B30" s="119"/>
      <c r="D30" s="120"/>
      <c r="G30" s="121"/>
    </row>
    <row r="31" spans="1:7">
      <c r="A31" s="122"/>
      <c r="B31" s="119"/>
      <c r="D31" s="120"/>
      <c r="G31" s="121"/>
    </row>
    <row r="32" spans="1:7">
      <c r="A32" s="122"/>
      <c r="B32" s="119"/>
      <c r="D32" s="120"/>
      <c r="G32" s="121"/>
    </row>
    <row r="33" spans="1:7">
      <c r="A33" s="122"/>
      <c r="B33" s="119"/>
      <c r="D33" s="120"/>
      <c r="G33" s="121"/>
    </row>
    <row r="34" spans="1:7">
      <c r="A34" s="122"/>
      <c r="B34" s="119"/>
      <c r="D34" s="120"/>
      <c r="G34" s="121"/>
    </row>
    <row r="35" spans="1:7">
      <c r="A35" s="122"/>
      <c r="B35" s="119"/>
      <c r="D35" s="120"/>
      <c r="G35" s="121"/>
    </row>
    <row r="36" spans="1:7">
      <c r="A36" s="122"/>
      <c r="B36" s="119"/>
      <c r="D36" s="120"/>
      <c r="G36" s="121"/>
    </row>
    <row r="37" spans="1:7">
      <c r="A37" s="122"/>
      <c r="B37" s="119"/>
      <c r="D37" s="120"/>
      <c r="G37" s="121"/>
    </row>
    <row r="38" spans="1:7">
      <c r="A38" s="122"/>
      <c r="B38" s="119"/>
      <c r="D38" s="120"/>
      <c r="G38" s="121"/>
    </row>
    <row r="39" spans="1:7">
      <c r="A39" s="122"/>
      <c r="B39" s="119"/>
      <c r="D39" s="120"/>
      <c r="G39" s="121"/>
    </row>
    <row r="40" spans="1:7">
      <c r="A40" s="122"/>
      <c r="B40" s="119"/>
      <c r="D40" s="120"/>
      <c r="G40" s="121"/>
    </row>
    <row r="41" spans="1:7">
      <c r="A41" s="122"/>
      <c r="B41" s="119"/>
      <c r="D41" s="120"/>
      <c r="G41" s="121"/>
    </row>
    <row r="42" spans="1:7">
      <c r="A42" s="122"/>
      <c r="B42" s="119"/>
      <c r="D42" s="120"/>
      <c r="G42" s="121"/>
    </row>
    <row r="43" spans="1:7">
      <c r="A43" s="122"/>
      <c r="B43" s="119"/>
      <c r="D43" s="120"/>
      <c r="G43" s="121"/>
    </row>
    <row r="44" spans="1:7">
      <c r="A44" s="122"/>
      <c r="B44" s="119"/>
      <c r="D44" s="120"/>
      <c r="G44" s="121"/>
    </row>
    <row r="45" spans="1:7">
      <c r="A45" s="122"/>
      <c r="B45" s="119"/>
      <c r="D45" s="120"/>
      <c r="G45" s="121"/>
    </row>
    <row r="46" spans="1:7">
      <c r="A46" s="122"/>
      <c r="B46" s="119"/>
      <c r="D46" s="120"/>
      <c r="G46" s="121"/>
    </row>
    <row r="47" spans="1:7">
      <c r="A47" s="122"/>
      <c r="B47" s="119"/>
      <c r="D47" s="120"/>
      <c r="G47" s="121"/>
    </row>
    <row r="48" spans="1:7">
      <c r="A48" s="122"/>
      <c r="B48" s="119"/>
      <c r="D48" s="120"/>
      <c r="G48" s="121"/>
    </row>
    <row r="49" spans="1:7">
      <c r="A49" s="122"/>
      <c r="B49" s="119"/>
      <c r="D49" s="120"/>
      <c r="G49" s="121"/>
    </row>
    <row r="50" spans="1:7">
      <c r="A50" s="122"/>
      <c r="B50" s="119"/>
      <c r="D50" s="120"/>
      <c r="G50" s="121"/>
    </row>
    <row r="51" spans="1:7">
      <c r="A51" s="122"/>
      <c r="B51" s="119"/>
      <c r="D51" s="120"/>
      <c r="G51" s="121"/>
    </row>
    <row r="52" spans="1:7">
      <c r="A52" s="122"/>
      <c r="B52" s="119"/>
      <c r="D52" s="120"/>
      <c r="G52" s="121"/>
    </row>
    <row r="53" spans="1:7">
      <c r="A53" s="122"/>
      <c r="B53" s="119"/>
      <c r="D53" s="120"/>
      <c r="G53" s="121"/>
    </row>
    <row r="54" spans="1:7">
      <c r="A54" s="122"/>
      <c r="B54" s="119"/>
      <c r="D54" s="120"/>
      <c r="G54" s="121"/>
    </row>
    <row r="55" spans="1:7">
      <c r="A55" s="122"/>
      <c r="B55" s="119"/>
      <c r="D55" s="120"/>
      <c r="G55" s="121"/>
    </row>
  </sheetData>
  <autoFilter xmlns:etc="http://www.wps.cn/officeDocument/2017/etCustomData" ref="A1:J14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workbookViewId="0">
      <selection activeCell="H10" sqref="H10"/>
    </sheetView>
  </sheetViews>
  <sheetFormatPr defaultColWidth="9.54545454545454" defaultRowHeight="14.5"/>
  <cols>
    <col min="1" max="16" width="14.4545454545455" customWidth="1"/>
  </cols>
  <sheetData>
    <row r="1" spans="1:16">
      <c r="A1" s="306"/>
      <c r="B1" s="306" t="s">
        <v>46</v>
      </c>
      <c r="C1" s="307"/>
      <c r="D1" s="308" t="s">
        <v>47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55" t="s">
        <v>48</v>
      </c>
    </row>
    <row r="2" ht="43.5" spans="1:16">
      <c r="A2" s="310"/>
      <c r="B2" s="310"/>
      <c r="C2" s="311" t="s">
        <v>49</v>
      </c>
      <c r="D2" s="311" t="s">
        <v>50</v>
      </c>
      <c r="E2" s="312" t="s">
        <v>51</v>
      </c>
      <c r="F2" s="312" t="s">
        <v>52</v>
      </c>
      <c r="G2" s="312" t="s">
        <v>53</v>
      </c>
      <c r="H2" s="313" t="s">
        <v>54</v>
      </c>
      <c r="I2" s="312" t="s">
        <v>55</v>
      </c>
      <c r="J2" s="312" t="s">
        <v>56</v>
      </c>
      <c r="K2" s="312" t="s">
        <v>57</v>
      </c>
      <c r="L2" s="312" t="s">
        <v>58</v>
      </c>
      <c r="M2" s="312" t="s">
        <v>59</v>
      </c>
      <c r="N2" s="312" t="s">
        <v>60</v>
      </c>
      <c r="O2" s="312" t="s">
        <v>61</v>
      </c>
      <c r="P2" s="312" t="s">
        <v>62</v>
      </c>
    </row>
    <row r="3" spans="1:16">
      <c r="A3" s="314" t="s">
        <v>63</v>
      </c>
      <c r="B3" s="315" t="s">
        <v>9</v>
      </c>
      <c r="C3" s="316"/>
      <c r="D3" s="317"/>
      <c r="E3" s="318"/>
      <c r="F3" s="319"/>
      <c r="G3" s="319"/>
      <c r="H3" s="319"/>
      <c r="I3" s="319"/>
      <c r="J3" s="356"/>
      <c r="K3" s="319"/>
      <c r="L3" s="319"/>
      <c r="M3" s="319"/>
      <c r="N3" s="318"/>
      <c r="O3" s="318"/>
      <c r="P3" s="318"/>
    </row>
    <row r="4" spans="1:16">
      <c r="A4" s="314" t="s">
        <v>64</v>
      </c>
      <c r="B4" s="315"/>
      <c r="C4" s="320"/>
      <c r="D4" s="321"/>
      <c r="E4" s="322"/>
      <c r="F4" s="323"/>
      <c r="G4" s="324"/>
      <c r="H4" s="324"/>
      <c r="I4" s="323"/>
      <c r="J4" s="357"/>
      <c r="K4" s="323"/>
      <c r="L4" s="323"/>
      <c r="M4" s="323"/>
      <c r="N4" s="322"/>
      <c r="O4" s="322"/>
      <c r="P4" s="322"/>
    </row>
    <row r="5" ht="15.25" spans="1:16">
      <c r="A5" s="325" t="s">
        <v>65</v>
      </c>
      <c r="B5" s="326"/>
      <c r="C5" s="327"/>
      <c r="D5" s="328"/>
      <c r="E5" s="329"/>
      <c r="F5" s="330"/>
      <c r="G5" s="330"/>
      <c r="H5" s="330"/>
      <c r="I5" s="330"/>
      <c r="J5" s="358"/>
      <c r="K5" s="330"/>
      <c r="L5" s="330"/>
      <c r="M5" s="330"/>
      <c r="N5" s="329"/>
      <c r="O5" s="329"/>
      <c r="P5" s="329"/>
    </row>
    <row r="6" spans="1:16">
      <c r="A6" s="314" t="s">
        <v>63</v>
      </c>
      <c r="B6" s="331" t="s">
        <v>16</v>
      </c>
      <c r="C6" s="332"/>
      <c r="D6" s="333"/>
      <c r="E6" s="334"/>
      <c r="F6" s="334"/>
      <c r="G6" s="335"/>
      <c r="H6" s="334"/>
      <c r="I6" s="334"/>
      <c r="J6" s="359"/>
      <c r="K6" s="334"/>
      <c r="L6" s="334"/>
      <c r="M6" s="360"/>
      <c r="N6" s="360"/>
      <c r="O6" s="361"/>
      <c r="P6" s="360"/>
    </row>
    <row r="7" spans="1:16">
      <c r="A7" s="314" t="s">
        <v>64</v>
      </c>
      <c r="B7" s="336"/>
      <c r="C7" s="316"/>
      <c r="D7" s="317"/>
      <c r="E7" s="322"/>
      <c r="F7" s="323"/>
      <c r="G7" s="323"/>
      <c r="H7" s="323"/>
      <c r="I7" s="349"/>
      <c r="J7" s="362"/>
      <c r="K7" s="323"/>
      <c r="L7" s="323"/>
      <c r="M7" s="323"/>
      <c r="N7" s="323"/>
      <c r="O7" s="363"/>
      <c r="P7" s="323"/>
    </row>
    <row r="8" ht="15.25" spans="1:16">
      <c r="A8" s="325" t="s">
        <v>65</v>
      </c>
      <c r="B8" s="326"/>
      <c r="C8" s="327"/>
      <c r="D8" s="328"/>
      <c r="E8" s="329"/>
      <c r="F8" s="330"/>
      <c r="G8" s="330"/>
      <c r="H8" s="330"/>
      <c r="I8" s="364"/>
      <c r="J8" s="330"/>
      <c r="K8" s="330"/>
      <c r="L8" s="330"/>
      <c r="M8" s="330"/>
      <c r="N8" s="330"/>
      <c r="O8" s="330"/>
      <c r="P8" s="330"/>
    </row>
    <row r="9" spans="1:16">
      <c r="A9" s="314" t="s">
        <v>63</v>
      </c>
      <c r="B9" s="331" t="s">
        <v>18</v>
      </c>
      <c r="C9" s="332"/>
      <c r="D9" s="333"/>
      <c r="E9" s="334"/>
      <c r="F9" s="334"/>
      <c r="G9" s="334"/>
      <c r="H9" s="334"/>
      <c r="I9" s="334"/>
      <c r="J9" s="365"/>
      <c r="K9" s="334"/>
      <c r="L9" s="334"/>
      <c r="M9" s="334"/>
      <c r="N9" s="334"/>
      <c r="O9" s="366"/>
      <c r="P9" s="334"/>
    </row>
    <row r="10" spans="1:16">
      <c r="A10" s="314" t="s">
        <v>64</v>
      </c>
      <c r="B10" s="315" t="s">
        <v>66</v>
      </c>
      <c r="C10" s="320"/>
      <c r="D10" s="337"/>
      <c r="E10" s="322"/>
      <c r="F10" s="319"/>
      <c r="G10" s="319"/>
      <c r="H10" s="319"/>
      <c r="I10" s="323"/>
      <c r="J10" s="319"/>
      <c r="K10" s="319"/>
      <c r="L10" s="367"/>
      <c r="M10" s="319"/>
      <c r="N10" s="319"/>
      <c r="O10" s="368"/>
      <c r="P10" s="319"/>
    </row>
    <row r="11" ht="15.25" spans="1:16">
      <c r="A11" s="325" t="s">
        <v>65</v>
      </c>
      <c r="B11" s="326"/>
      <c r="C11" s="327"/>
      <c r="D11" s="338"/>
      <c r="E11" s="329"/>
      <c r="F11" s="339"/>
      <c r="G11" s="339"/>
      <c r="H11" s="339"/>
      <c r="I11" s="330"/>
      <c r="J11" s="369"/>
      <c r="K11" s="339"/>
      <c r="L11" s="339"/>
      <c r="M11" s="339"/>
      <c r="N11" s="339"/>
      <c r="O11" s="339"/>
      <c r="P11" s="339"/>
    </row>
    <row r="12" spans="1:16">
      <c r="A12" s="314" t="s">
        <v>63</v>
      </c>
      <c r="B12" s="340" t="s">
        <v>11</v>
      </c>
      <c r="C12" s="341"/>
      <c r="D12" s="342"/>
      <c r="E12" s="334"/>
      <c r="F12" s="334"/>
      <c r="G12" s="334"/>
      <c r="H12" s="334"/>
      <c r="I12" s="334"/>
      <c r="J12" s="334"/>
      <c r="K12" s="334"/>
      <c r="L12" s="335"/>
      <c r="M12" s="334"/>
      <c r="N12" s="334"/>
      <c r="O12" s="370"/>
      <c r="P12" s="334"/>
    </row>
    <row r="13" spans="1:16">
      <c r="A13" s="314" t="s">
        <v>64</v>
      </c>
      <c r="B13" s="343" t="s">
        <v>67</v>
      </c>
      <c r="C13" s="320"/>
      <c r="D13" s="337"/>
      <c r="E13" s="322"/>
      <c r="F13" s="319"/>
      <c r="G13" s="319"/>
      <c r="H13" s="319"/>
      <c r="I13" s="323"/>
      <c r="J13" s="319"/>
      <c r="K13" s="319"/>
      <c r="L13" s="367"/>
      <c r="M13" s="319"/>
      <c r="N13" s="319"/>
      <c r="O13" s="371"/>
      <c r="P13" s="319"/>
    </row>
    <row r="14" ht="15.25" spans="1:16">
      <c r="A14" s="325" t="s">
        <v>65</v>
      </c>
      <c r="B14" s="344"/>
      <c r="C14" s="327"/>
      <c r="D14" s="328"/>
      <c r="E14" s="329"/>
      <c r="F14" s="339"/>
      <c r="G14" s="339"/>
      <c r="H14" s="339"/>
      <c r="I14" s="330"/>
      <c r="J14" s="339"/>
      <c r="K14" s="339"/>
      <c r="L14" s="339"/>
      <c r="M14" s="339"/>
      <c r="N14" s="339"/>
      <c r="O14" s="339"/>
      <c r="P14" s="354"/>
    </row>
    <row r="15" spans="1:16">
      <c r="A15" s="314" t="s">
        <v>63</v>
      </c>
      <c r="B15" s="331" t="s">
        <v>68</v>
      </c>
      <c r="C15" s="332"/>
      <c r="D15" s="333"/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70"/>
      <c r="P15" s="334"/>
    </row>
    <row r="16" spans="1:16">
      <c r="A16" s="314" t="s">
        <v>64</v>
      </c>
      <c r="B16" s="336"/>
      <c r="C16" s="316"/>
      <c r="D16" s="317"/>
      <c r="E16" s="322"/>
      <c r="F16" s="319"/>
      <c r="G16" s="319"/>
      <c r="H16" s="319"/>
      <c r="I16" s="323"/>
      <c r="J16" s="319"/>
      <c r="K16" s="319"/>
      <c r="L16" s="319"/>
      <c r="M16" s="319"/>
      <c r="N16" s="319"/>
      <c r="O16" s="366"/>
      <c r="P16" s="319"/>
    </row>
    <row r="17" ht="15.25" spans="1:16">
      <c r="A17" s="325" t="s">
        <v>65</v>
      </c>
      <c r="B17" s="326"/>
      <c r="C17" s="327"/>
      <c r="D17" s="328"/>
      <c r="E17" s="329"/>
      <c r="F17" s="339"/>
      <c r="G17" s="339"/>
      <c r="H17" s="339"/>
      <c r="I17" s="330"/>
      <c r="J17" s="339"/>
      <c r="K17" s="339"/>
      <c r="L17" s="339"/>
      <c r="M17" s="339"/>
      <c r="N17" s="339"/>
      <c r="O17" s="372"/>
      <c r="P17" s="354"/>
    </row>
    <row r="18" spans="1:16">
      <c r="A18" s="314" t="s">
        <v>63</v>
      </c>
      <c r="B18" s="345" t="s">
        <v>29</v>
      </c>
      <c r="C18" s="341"/>
      <c r="D18" s="342"/>
      <c r="E18" s="346"/>
      <c r="F18" s="334"/>
      <c r="G18" s="334"/>
      <c r="H18" s="334"/>
      <c r="I18" s="334"/>
      <c r="J18" s="334"/>
      <c r="K18" s="334"/>
      <c r="L18" s="334"/>
      <c r="M18" s="334"/>
      <c r="N18" s="334"/>
      <c r="O18" s="366"/>
      <c r="P18" s="334"/>
    </row>
    <row r="19" spans="1:16">
      <c r="A19" s="314" t="s">
        <v>64</v>
      </c>
      <c r="B19" s="336"/>
      <c r="C19" s="320"/>
      <c r="D19" s="337"/>
      <c r="E19" s="322">
        <v>0</v>
      </c>
      <c r="F19" s="319"/>
      <c r="G19" s="319"/>
      <c r="H19" s="319"/>
      <c r="I19" s="323"/>
      <c r="J19" s="319"/>
      <c r="K19" s="319"/>
      <c r="L19" s="319"/>
      <c r="M19" s="319"/>
      <c r="N19" s="319"/>
      <c r="O19" s="373"/>
      <c r="P19" s="319"/>
    </row>
    <row r="20" ht="15.25" spans="1:16">
      <c r="A20" s="325" t="s">
        <v>65</v>
      </c>
      <c r="B20" s="326"/>
      <c r="C20" s="327"/>
      <c r="D20" s="328"/>
      <c r="E20" s="329">
        <f>D18+E18-E19</f>
        <v>0</v>
      </c>
      <c r="F20" s="339">
        <v>0</v>
      </c>
      <c r="G20" s="339">
        <f>F20+G18-G19</f>
        <v>0</v>
      </c>
      <c r="H20" s="339">
        <f>G20+H18-H19</f>
        <v>0</v>
      </c>
      <c r="I20" s="330">
        <f>+H20+I18-I19</f>
        <v>0</v>
      </c>
      <c r="J20" s="339">
        <f>+I20+J18-J19</f>
        <v>0</v>
      </c>
      <c r="K20" s="339">
        <f>+J20+K18-K19</f>
        <v>0</v>
      </c>
      <c r="L20" s="339"/>
      <c r="M20" s="339"/>
      <c r="N20" s="354"/>
      <c r="O20" s="372"/>
      <c r="P20" s="354"/>
    </row>
    <row r="21" spans="1:16">
      <c r="A21" s="314" t="s">
        <v>63</v>
      </c>
      <c r="B21" s="345" t="s">
        <v>26</v>
      </c>
      <c r="C21" s="347">
        <f>SUM(D21:P21)</f>
        <v>0</v>
      </c>
      <c r="D21" s="333"/>
      <c r="E21" s="348">
        <v>0</v>
      </c>
      <c r="F21" s="334"/>
      <c r="G21" s="334">
        <v>0</v>
      </c>
      <c r="H21" s="334">
        <v>0</v>
      </c>
      <c r="I21" s="374">
        <v>0</v>
      </c>
      <c r="J21" s="334"/>
      <c r="K21" s="334"/>
      <c r="L21" s="334"/>
      <c r="M21" s="334"/>
      <c r="N21" s="334"/>
      <c r="O21" s="375"/>
      <c r="P21" s="376"/>
    </row>
    <row r="22" spans="1:16">
      <c r="A22" s="314" t="s">
        <v>64</v>
      </c>
      <c r="B22" s="336"/>
      <c r="C22" s="316"/>
      <c r="D22" s="317"/>
      <c r="E22" s="349">
        <v>0</v>
      </c>
      <c r="F22" s="319">
        <v>0</v>
      </c>
      <c r="G22" s="334">
        <v>0</v>
      </c>
      <c r="H22" s="334">
        <v>0</v>
      </c>
      <c r="I22" s="362">
        <v>0</v>
      </c>
      <c r="J22" s="319"/>
      <c r="K22" s="319"/>
      <c r="L22" s="319"/>
      <c r="M22" s="319"/>
      <c r="N22" s="319"/>
      <c r="O22" s="373"/>
      <c r="P22" s="319"/>
    </row>
    <row r="23" ht="15.25" spans="1:16">
      <c r="A23" s="325" t="s">
        <v>65</v>
      </c>
      <c r="B23" s="326"/>
      <c r="C23" s="327"/>
      <c r="D23" s="328"/>
      <c r="E23" s="329">
        <f>E21-E22</f>
        <v>0</v>
      </c>
      <c r="F23" s="339">
        <f>E23+F21-F22</f>
        <v>0</v>
      </c>
      <c r="G23" s="334">
        <v>0</v>
      </c>
      <c r="H23" s="339"/>
      <c r="I23" s="330">
        <v>0</v>
      </c>
      <c r="J23" s="339"/>
      <c r="K23" s="339"/>
      <c r="L23" s="339"/>
      <c r="M23" s="339"/>
      <c r="N23" s="354"/>
      <c r="O23" s="372"/>
      <c r="P23" s="354"/>
    </row>
    <row r="24" spans="1:16">
      <c r="A24" s="314" t="s">
        <v>63</v>
      </c>
      <c r="B24" s="331" t="s">
        <v>21</v>
      </c>
      <c r="C24" s="332"/>
      <c r="D24" s="333"/>
      <c r="E24" s="334">
        <v>0</v>
      </c>
      <c r="F24" s="334">
        <v>0</v>
      </c>
      <c r="G24" s="334">
        <v>0</v>
      </c>
      <c r="H24" s="334"/>
      <c r="I24" s="334"/>
      <c r="J24" s="334"/>
      <c r="K24" s="334"/>
      <c r="L24" s="334"/>
      <c r="M24" s="334"/>
      <c r="N24" s="334"/>
      <c r="O24" s="366"/>
      <c r="P24" s="334"/>
    </row>
    <row r="25" spans="1:16">
      <c r="A25" s="314" t="s">
        <v>64</v>
      </c>
      <c r="B25" s="157"/>
      <c r="C25" s="155"/>
      <c r="D25" s="350"/>
      <c r="E25" s="319">
        <v>0</v>
      </c>
      <c r="F25" s="319">
        <v>0</v>
      </c>
      <c r="G25" s="334">
        <v>0</v>
      </c>
      <c r="H25" s="319"/>
      <c r="I25" s="377"/>
      <c r="J25" s="319"/>
      <c r="K25" s="319"/>
      <c r="L25" s="319"/>
      <c r="M25" s="319"/>
      <c r="N25" s="319"/>
      <c r="O25" s="373"/>
      <c r="P25" s="319"/>
    </row>
    <row r="26" ht="15.25" spans="1:16">
      <c r="A26" s="325" t="s">
        <v>65</v>
      </c>
      <c r="B26" s="351"/>
      <c r="C26" s="352"/>
      <c r="D26" s="353"/>
      <c r="E26" s="354">
        <f>E24-E25</f>
        <v>0</v>
      </c>
      <c r="F26" s="339">
        <f>E26+F24-F25</f>
        <v>0</v>
      </c>
      <c r="G26" s="334">
        <v>0</v>
      </c>
      <c r="H26" s="339">
        <f>G26+H24-H25</f>
        <v>0</v>
      </c>
      <c r="I26" s="339"/>
      <c r="J26" s="339"/>
      <c r="K26" s="339"/>
      <c r="L26" s="339"/>
      <c r="M26" s="339">
        <f t="shared" ref="M26:O26" si="0">+L26+M24-M25</f>
        <v>0</v>
      </c>
      <c r="N26" s="339">
        <f t="shared" si="0"/>
        <v>0</v>
      </c>
      <c r="O26" s="339">
        <f t="shared" si="0"/>
        <v>0</v>
      </c>
      <c r="P26" s="354"/>
    </row>
    <row r="27" spans="1:16">
      <c r="A27" s="314" t="s">
        <v>63</v>
      </c>
      <c r="B27" s="331" t="s">
        <v>23</v>
      </c>
      <c r="C27" s="332">
        <f>SUM(D27:P27)</f>
        <v>0</v>
      </c>
      <c r="D27" s="333"/>
      <c r="E27" s="334">
        <v>0</v>
      </c>
      <c r="F27" s="334"/>
      <c r="G27" s="334"/>
      <c r="H27" s="334">
        <v>0</v>
      </c>
      <c r="I27" s="334">
        <v>0</v>
      </c>
      <c r="J27" s="334">
        <v>0</v>
      </c>
      <c r="K27" s="334"/>
      <c r="L27" s="334"/>
      <c r="M27" s="334"/>
      <c r="N27" s="334"/>
      <c r="O27" s="366"/>
      <c r="P27" s="334"/>
    </row>
    <row r="28" spans="1:16">
      <c r="A28" s="314" t="s">
        <v>64</v>
      </c>
      <c r="B28" s="157"/>
      <c r="C28" s="155"/>
      <c r="D28" s="350"/>
      <c r="E28" s="319">
        <v>0</v>
      </c>
      <c r="F28" s="319"/>
      <c r="G28" s="319"/>
      <c r="H28" s="318">
        <v>0</v>
      </c>
      <c r="I28" s="319">
        <v>0</v>
      </c>
      <c r="J28" s="319"/>
      <c r="K28" s="319"/>
      <c r="L28" s="319"/>
      <c r="M28" s="319"/>
      <c r="N28" s="319"/>
      <c r="O28" s="373"/>
      <c r="P28" s="319"/>
    </row>
    <row r="29" ht="15.25" spans="1:16">
      <c r="A29" s="325" t="s">
        <v>65</v>
      </c>
      <c r="B29" s="351"/>
      <c r="C29" s="352"/>
      <c r="D29" s="353"/>
      <c r="E29" s="354">
        <f>E27-E28</f>
        <v>0</v>
      </c>
      <c r="F29" s="354">
        <f t="shared" ref="F29:K29" si="1">E29+F27-F28</f>
        <v>0</v>
      </c>
      <c r="G29" s="354">
        <f t="shared" si="1"/>
        <v>0</v>
      </c>
      <c r="H29" s="354">
        <f t="shared" si="1"/>
        <v>0</v>
      </c>
      <c r="I29" s="354">
        <f t="shared" si="1"/>
        <v>0</v>
      </c>
      <c r="J29" s="354">
        <f t="shared" si="1"/>
        <v>0</v>
      </c>
      <c r="K29" s="354">
        <f t="shared" si="1"/>
        <v>0</v>
      </c>
      <c r="L29" s="354"/>
      <c r="M29" s="354"/>
      <c r="N29" s="354"/>
      <c r="O29" s="372"/>
      <c r="P29" s="354"/>
    </row>
    <row r="30" spans="1:16">
      <c r="A30" s="314" t="s">
        <v>63</v>
      </c>
      <c r="B30" s="331" t="s">
        <v>28</v>
      </c>
      <c r="C30" s="332"/>
      <c r="D30" s="333"/>
      <c r="E30" s="334">
        <v>0</v>
      </c>
      <c r="F30" s="334"/>
      <c r="G30" s="334"/>
      <c r="H30" s="334">
        <v>0</v>
      </c>
      <c r="I30" s="334">
        <v>0</v>
      </c>
      <c r="J30" s="334"/>
      <c r="K30" s="334"/>
      <c r="L30" s="334"/>
      <c r="M30" s="334"/>
      <c r="N30" s="334"/>
      <c r="O30" s="366"/>
      <c r="P30" s="334"/>
    </row>
    <row r="31" spans="1:16">
      <c r="A31" s="314" t="s">
        <v>64</v>
      </c>
      <c r="B31" s="157"/>
      <c r="C31" s="155"/>
      <c r="D31" s="350"/>
      <c r="E31" s="319">
        <v>0</v>
      </c>
      <c r="F31" s="319">
        <v>0</v>
      </c>
      <c r="G31" s="319"/>
      <c r="H31" s="318">
        <v>0</v>
      </c>
      <c r="I31" s="319">
        <v>0</v>
      </c>
      <c r="J31" s="319"/>
      <c r="K31" s="319"/>
      <c r="L31" s="319"/>
      <c r="M31" s="319"/>
      <c r="N31" s="319"/>
      <c r="O31" s="373"/>
      <c r="P31" s="319"/>
    </row>
    <row r="32" ht="15.25" spans="1:16">
      <c r="A32" s="325" t="s">
        <v>65</v>
      </c>
      <c r="B32" s="351"/>
      <c r="C32" s="352"/>
      <c r="D32" s="353"/>
      <c r="E32" s="354">
        <f>E30-E31</f>
        <v>0</v>
      </c>
      <c r="F32" s="354">
        <f>E32+F30-F31</f>
        <v>0</v>
      </c>
      <c r="G32" s="354">
        <f>F32+G30-G31</f>
        <v>0</v>
      </c>
      <c r="H32" s="354">
        <f>G32+H30-H31</f>
        <v>0</v>
      </c>
      <c r="I32" s="354">
        <f>H32+I30-I31</f>
        <v>0</v>
      </c>
      <c r="J32" s="354"/>
      <c r="K32" s="354">
        <f>J32+K30-K31</f>
        <v>0</v>
      </c>
      <c r="L32" s="354">
        <f>K32+L30-L31</f>
        <v>0</v>
      </c>
      <c r="M32" s="354">
        <f>L32+M30-M31</f>
        <v>0</v>
      </c>
      <c r="N32" s="354"/>
      <c r="O32" s="372"/>
      <c r="P32" s="354"/>
    </row>
  </sheetData>
  <mergeCells count="3">
    <mergeCell ref="D1:O1"/>
    <mergeCell ref="A1:A2"/>
    <mergeCell ref="B1:B2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J66"/>
  <sheetViews>
    <sheetView workbookViewId="0">
      <selection activeCell="H3" sqref="H3:I10"/>
    </sheetView>
  </sheetViews>
  <sheetFormatPr defaultColWidth="11" defaultRowHeight="14.5"/>
  <cols>
    <col min="1" max="1" width="14" style="38" customWidth="1"/>
    <col min="2" max="2" width="34.8181818181818" customWidth="1"/>
    <col min="3" max="3" width="24.9090909090909" customWidth="1"/>
    <col min="4" max="4" width="13.5454545454545" customWidth="1"/>
    <col min="5" max="5" width="16.0909090909091" customWidth="1"/>
    <col min="7" max="7" width="14" customWidth="1"/>
    <col min="8" max="8" width="15.2727272727273" customWidth="1"/>
  </cols>
  <sheetData>
    <row r="1" s="50" customFormat="1" ht="43.5" spans="1:10">
      <c r="A1" s="113" t="s">
        <v>69</v>
      </c>
      <c r="B1" s="85" t="s">
        <v>70</v>
      </c>
      <c r="C1" s="85" t="s">
        <v>247</v>
      </c>
      <c r="D1" s="85" t="s">
        <v>233</v>
      </c>
      <c r="E1" s="86" t="s">
        <v>234</v>
      </c>
      <c r="F1" s="86" t="s">
        <v>235</v>
      </c>
      <c r="G1" s="86" t="s">
        <v>236</v>
      </c>
      <c r="H1" s="85" t="s">
        <v>0</v>
      </c>
      <c r="I1" s="85" t="s">
        <v>76</v>
      </c>
      <c r="J1" s="96" t="s">
        <v>237</v>
      </c>
    </row>
    <row r="2" spans="1:7">
      <c r="A2" s="52">
        <v>46023</v>
      </c>
      <c r="B2" t="s">
        <v>244</v>
      </c>
      <c r="E2" s="1"/>
      <c r="F2" s="1"/>
      <c r="G2" s="1">
        <v>10050</v>
      </c>
    </row>
    <row r="3" spans="1:8">
      <c r="A3" s="52">
        <v>46023</v>
      </c>
      <c r="B3" s="87" t="s">
        <v>80</v>
      </c>
      <c r="C3" t="s">
        <v>81</v>
      </c>
      <c r="D3" t="s">
        <v>27</v>
      </c>
      <c r="E3" s="1">
        <v>10000</v>
      </c>
      <c r="F3" s="1"/>
      <c r="G3" s="1">
        <f t="shared" ref="G3:G10" si="0">+G2+F3-E3</f>
        <v>50</v>
      </c>
      <c r="H3" t="s">
        <v>26</v>
      </c>
    </row>
    <row r="4" spans="1:9">
      <c r="A4" s="52">
        <v>46027</v>
      </c>
      <c r="B4" s="89" t="s">
        <v>239</v>
      </c>
      <c r="C4" t="s">
        <v>240</v>
      </c>
      <c r="E4" s="1"/>
      <c r="F4" s="1">
        <v>25000</v>
      </c>
      <c r="G4" s="1">
        <f t="shared" si="0"/>
        <v>25050</v>
      </c>
      <c r="H4" t="s">
        <v>26</v>
      </c>
      <c r="I4" s="87" t="s">
        <v>90</v>
      </c>
    </row>
    <row r="5" spans="1:9">
      <c r="A5" s="52">
        <v>46027</v>
      </c>
      <c r="B5" s="87" t="s">
        <v>88</v>
      </c>
      <c r="C5" t="s">
        <v>143</v>
      </c>
      <c r="D5" t="s">
        <v>27</v>
      </c>
      <c r="E5" s="1">
        <v>12000</v>
      </c>
      <c r="F5" s="1"/>
      <c r="G5" s="1">
        <f t="shared" si="0"/>
        <v>13050</v>
      </c>
      <c r="H5" t="s">
        <v>26</v>
      </c>
      <c r="I5" s="87" t="s">
        <v>90</v>
      </c>
    </row>
    <row r="6" spans="1:9">
      <c r="A6" s="52">
        <v>46027</v>
      </c>
      <c r="B6" s="89" t="s">
        <v>91</v>
      </c>
      <c r="C6" t="s">
        <v>143</v>
      </c>
      <c r="D6" s="90" t="s">
        <v>27</v>
      </c>
      <c r="E6" s="1">
        <v>13000</v>
      </c>
      <c r="F6" s="1"/>
      <c r="G6" s="1">
        <f t="shared" si="0"/>
        <v>50</v>
      </c>
      <c r="H6" t="s">
        <v>26</v>
      </c>
      <c r="I6" s="87" t="s">
        <v>90</v>
      </c>
    </row>
    <row r="7" spans="1:9">
      <c r="A7" s="88">
        <v>46041</v>
      </c>
      <c r="B7" s="89" t="s">
        <v>239</v>
      </c>
      <c r="C7" s="87" t="s">
        <v>240</v>
      </c>
      <c r="D7" s="90"/>
      <c r="E7" s="91"/>
      <c r="F7" s="92">
        <v>5000</v>
      </c>
      <c r="G7" s="1">
        <f t="shared" si="0"/>
        <v>5050</v>
      </c>
      <c r="H7" t="s">
        <v>26</v>
      </c>
      <c r="I7" s="87" t="s">
        <v>102</v>
      </c>
    </row>
    <row r="8" spans="1:9">
      <c r="A8" s="93">
        <v>46041</v>
      </c>
      <c r="B8" s="87" t="s">
        <v>101</v>
      </c>
      <c r="C8" s="87" t="s">
        <v>81</v>
      </c>
      <c r="D8" s="90" t="s">
        <v>27</v>
      </c>
      <c r="E8" s="87">
        <v>5000</v>
      </c>
      <c r="F8" s="94"/>
      <c r="G8" s="1">
        <f t="shared" si="0"/>
        <v>50</v>
      </c>
      <c r="H8" t="s">
        <v>26</v>
      </c>
      <c r="I8" s="87" t="s">
        <v>102</v>
      </c>
    </row>
    <row r="9" spans="1:9">
      <c r="A9" s="88">
        <v>46049</v>
      </c>
      <c r="B9" s="89" t="s">
        <v>239</v>
      </c>
      <c r="C9" s="95" t="s">
        <v>240</v>
      </c>
      <c r="D9" s="90"/>
      <c r="E9" s="91"/>
      <c r="F9" s="92">
        <v>5000</v>
      </c>
      <c r="G9" s="1">
        <f t="shared" si="0"/>
        <v>5050</v>
      </c>
      <c r="H9" t="s">
        <v>26</v>
      </c>
      <c r="I9" s="87" t="s">
        <v>133</v>
      </c>
    </row>
    <row r="10" spans="1:9">
      <c r="A10" s="88">
        <v>46049</v>
      </c>
      <c r="B10" s="87" t="s">
        <v>132</v>
      </c>
      <c r="C10" s="95" t="s">
        <v>81</v>
      </c>
      <c r="D10" s="90" t="s">
        <v>27</v>
      </c>
      <c r="E10" s="87">
        <v>5000</v>
      </c>
      <c r="F10" s="94"/>
      <c r="G10" s="1">
        <f t="shared" si="0"/>
        <v>50</v>
      </c>
      <c r="H10" t="s">
        <v>26</v>
      </c>
      <c r="I10" s="87" t="s">
        <v>133</v>
      </c>
    </row>
    <row r="11" spans="1:7">
      <c r="A11" s="52"/>
      <c r="E11" s="1"/>
      <c r="F11" s="1"/>
      <c r="G11" s="1"/>
    </row>
    <row r="12" spans="1:7">
      <c r="A12" s="52"/>
      <c r="E12" s="1"/>
      <c r="F12" s="1"/>
      <c r="G12" s="1"/>
    </row>
    <row r="13" spans="1:7">
      <c r="A13" s="52"/>
      <c r="E13" s="1"/>
      <c r="F13" s="1"/>
      <c r="G13" s="1"/>
    </row>
    <row r="14" spans="1:7">
      <c r="A14" s="52"/>
      <c r="E14" s="1"/>
      <c r="F14" s="1"/>
      <c r="G14" s="1"/>
    </row>
    <row r="15" spans="1:7">
      <c r="A15" s="52"/>
      <c r="E15" s="1"/>
      <c r="F15" s="1"/>
      <c r="G15" s="1"/>
    </row>
    <row r="16" spans="1:7">
      <c r="A16" s="52"/>
      <c r="E16" s="1"/>
      <c r="G16" s="1"/>
    </row>
    <row r="17" spans="1:7">
      <c r="A17" s="52"/>
      <c r="E17" s="1"/>
      <c r="F17" s="1"/>
      <c r="G17" s="1"/>
    </row>
    <row r="18" spans="1:7">
      <c r="A18" s="52"/>
      <c r="E18" s="1"/>
      <c r="F18" s="1"/>
      <c r="G18" s="1"/>
    </row>
    <row r="19" spans="1:7">
      <c r="A19" s="52"/>
      <c r="E19" s="1"/>
      <c r="F19" s="1"/>
      <c r="G19" s="1"/>
    </row>
    <row r="20" spans="1:7">
      <c r="A20" s="52"/>
      <c r="E20" s="1"/>
      <c r="F20" s="1"/>
      <c r="G20" s="1"/>
    </row>
    <row r="21" spans="1:7">
      <c r="A21" s="52"/>
      <c r="E21" s="1"/>
      <c r="F21" s="1"/>
      <c r="G21" s="1"/>
    </row>
    <row r="22" spans="1:7">
      <c r="A22" s="52"/>
      <c r="E22" s="1"/>
      <c r="F22" s="1"/>
      <c r="G22" s="1"/>
    </row>
    <row r="23" spans="1:7">
      <c r="A23" s="52"/>
      <c r="E23" s="1"/>
      <c r="F23" s="1"/>
      <c r="G23" s="1"/>
    </row>
    <row r="24" spans="1:7">
      <c r="A24" s="52"/>
      <c r="E24" s="1"/>
      <c r="F24" s="1"/>
      <c r="G24" s="1"/>
    </row>
    <row r="25" spans="1:7">
      <c r="A25" s="52"/>
      <c r="E25" s="1"/>
      <c r="G25" s="1"/>
    </row>
    <row r="26" spans="1:7">
      <c r="A26" s="52"/>
      <c r="E26" s="1"/>
      <c r="F26" s="1"/>
      <c r="G26" s="1"/>
    </row>
    <row r="27" spans="1:7">
      <c r="A27" s="52"/>
      <c r="E27" s="1"/>
      <c r="F27" s="1"/>
      <c r="G27" s="1"/>
    </row>
    <row r="28" spans="1:7">
      <c r="A28" s="52"/>
      <c r="E28" s="1"/>
      <c r="F28" s="1"/>
      <c r="G28" s="1"/>
    </row>
    <row r="29" spans="1:7">
      <c r="A29" s="52"/>
      <c r="G29" s="1"/>
    </row>
    <row r="30" spans="1:7">
      <c r="A30" s="52"/>
      <c r="E30" s="1"/>
      <c r="G30" s="1"/>
    </row>
    <row r="31" spans="1:7">
      <c r="A31" s="52"/>
      <c r="G31" s="1"/>
    </row>
    <row r="32" spans="1:7">
      <c r="A32" s="52"/>
      <c r="E32" s="1"/>
      <c r="G32" s="1"/>
    </row>
    <row r="33" spans="1:7">
      <c r="A33" s="52"/>
      <c r="E33" s="1"/>
      <c r="G33" s="1"/>
    </row>
    <row r="34" spans="1:7">
      <c r="A34" s="52"/>
      <c r="G34" s="1"/>
    </row>
    <row r="35" spans="1:7">
      <c r="A35" s="52"/>
      <c r="E35" s="1"/>
      <c r="G35" s="1"/>
    </row>
    <row r="36" spans="1:7">
      <c r="A36" s="52"/>
      <c r="G36" s="1"/>
    </row>
    <row r="37" spans="1:7">
      <c r="A37" s="52"/>
      <c r="E37" s="1"/>
      <c r="G37" s="1"/>
    </row>
    <row r="38" spans="1:7">
      <c r="A38" s="52"/>
      <c r="G38" s="1"/>
    </row>
    <row r="39" spans="1:7">
      <c r="A39" s="52"/>
      <c r="E39" s="1"/>
      <c r="G39" s="1"/>
    </row>
    <row r="40" spans="1:7">
      <c r="A40" s="52"/>
      <c r="G40" s="1"/>
    </row>
    <row r="41" spans="1:7">
      <c r="A41" s="52"/>
      <c r="E41" s="1"/>
      <c r="G41" s="1"/>
    </row>
    <row r="42" spans="1:7">
      <c r="A42" s="52"/>
      <c r="G42" s="1"/>
    </row>
    <row r="43" spans="1:7">
      <c r="A43" s="52"/>
      <c r="E43" s="1"/>
      <c r="G43" s="1"/>
    </row>
    <row r="44" spans="1:7">
      <c r="A44" s="52"/>
      <c r="G44" s="1"/>
    </row>
    <row r="45" spans="1:7">
      <c r="A45" s="52"/>
      <c r="G45" s="1"/>
    </row>
    <row r="46" spans="1:7">
      <c r="A46" s="52"/>
      <c r="G46" s="1"/>
    </row>
    <row r="47" spans="1:7">
      <c r="A47" s="52"/>
      <c r="G47" s="1"/>
    </row>
    <row r="48" spans="1:7">
      <c r="A48" s="52"/>
      <c r="G48" s="1"/>
    </row>
    <row r="49" spans="1:7">
      <c r="A49" s="52"/>
      <c r="G49" s="1"/>
    </row>
    <row r="50" spans="1:7">
      <c r="A50" s="52"/>
      <c r="G50" s="1"/>
    </row>
    <row r="51" spans="1:7">
      <c r="A51" s="52"/>
      <c r="G51" s="1"/>
    </row>
    <row r="52" spans="1:7">
      <c r="A52" s="52"/>
      <c r="G52" s="1"/>
    </row>
    <row r="53" spans="1:7">
      <c r="A53" s="52"/>
      <c r="G53" s="1"/>
    </row>
    <row r="54" spans="1:7">
      <c r="A54" s="52"/>
      <c r="G54" s="1"/>
    </row>
    <row r="55" spans="1:7">
      <c r="A55" s="52"/>
      <c r="G55" s="1"/>
    </row>
    <row r="56" spans="1:7">
      <c r="A56" s="52"/>
      <c r="G56" s="1"/>
    </row>
    <row r="57" spans="1:7">
      <c r="A57" s="52"/>
      <c r="G57" s="1"/>
    </row>
    <row r="58" spans="1:7">
      <c r="A58" s="52"/>
      <c r="G58" s="1"/>
    </row>
    <row r="59" spans="1:7">
      <c r="A59" s="52"/>
      <c r="G59" s="1"/>
    </row>
    <row r="60" spans="1:7">
      <c r="A60" s="52"/>
      <c r="G60" s="1"/>
    </row>
    <row r="61" spans="1:7">
      <c r="A61" s="52"/>
      <c r="G61" s="1"/>
    </row>
    <row r="62" spans="1:7">
      <c r="A62" s="52"/>
      <c r="G62" s="1"/>
    </row>
    <row r="63" spans="1:7">
      <c r="A63" s="52"/>
      <c r="G63" s="1"/>
    </row>
    <row r="64" spans="1:7">
      <c r="A64" s="88"/>
      <c r="B64" s="87"/>
      <c r="C64" s="87"/>
      <c r="D64" s="90"/>
      <c r="G64" s="1"/>
    </row>
    <row r="65" spans="1:7">
      <c r="A65" s="88"/>
      <c r="B65" s="87"/>
      <c r="C65" s="87"/>
      <c r="D65" s="90"/>
      <c r="G65" s="1"/>
    </row>
    <row r="66" spans="1:7">
      <c r="A66" s="88"/>
      <c r="B66" s="87"/>
      <c r="C66" s="87"/>
      <c r="D66" s="90"/>
      <c r="E66" s="87"/>
      <c r="F66" s="94"/>
      <c r="G66" s="1"/>
    </row>
  </sheetData>
  <autoFilter xmlns:etc="http://www.wps.cn/officeDocument/2017/etCustomData" ref="A1:J66" etc:filterBottomFollowUsedRange="0">
    <sortState ref="A1:J66">
      <sortCondition ref="A1:A66"/>
    </sortState>
    <extLst/>
  </autoFilter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90"/>
  <sheetViews>
    <sheetView workbookViewId="0">
      <selection activeCell="H3" sqref="H3:I7"/>
    </sheetView>
  </sheetViews>
  <sheetFormatPr defaultColWidth="11" defaultRowHeight="14.5"/>
  <cols>
    <col min="1" max="1" width="14.7272727272727" style="38" customWidth="1"/>
    <col min="2" max="2" width="50.8181818181818" customWidth="1"/>
    <col min="3" max="3" width="18" customWidth="1"/>
    <col min="4" max="4" width="18.2727272727273" customWidth="1"/>
    <col min="5" max="5" width="14.2727272727273" customWidth="1"/>
    <col min="6" max="6" width="13.5454545454545" customWidth="1"/>
    <col min="7" max="7" width="13.1818181818182" customWidth="1"/>
    <col min="8" max="8" width="15.7272727272727" customWidth="1"/>
    <col min="9" max="9" width="15.1818181818182" customWidth="1"/>
    <col min="10" max="10" width="76.4545454545455" customWidth="1"/>
  </cols>
  <sheetData>
    <row r="1" ht="36" customHeight="1" spans="1:11">
      <c r="A1" s="38" t="s">
        <v>242</v>
      </c>
      <c r="B1" s="85" t="s">
        <v>70</v>
      </c>
      <c r="C1" s="85" t="s">
        <v>232</v>
      </c>
      <c r="D1" s="85" t="s">
        <v>233</v>
      </c>
      <c r="E1" s="86" t="s">
        <v>234</v>
      </c>
      <c r="F1" s="86" t="s">
        <v>235</v>
      </c>
      <c r="G1" s="86" t="s">
        <v>236</v>
      </c>
      <c r="H1" s="85" t="s">
        <v>0</v>
      </c>
      <c r="I1" s="85" t="s">
        <v>76</v>
      </c>
      <c r="J1" s="96" t="s">
        <v>237</v>
      </c>
      <c r="K1" s="50"/>
    </row>
    <row r="2" spans="1:11">
      <c r="A2" s="52">
        <v>46023</v>
      </c>
      <c r="B2" s="109" t="s">
        <v>248</v>
      </c>
      <c r="C2" s="109"/>
      <c r="D2" s="109"/>
      <c r="E2" s="110"/>
      <c r="F2" s="110"/>
      <c r="G2" s="110">
        <v>-69625</v>
      </c>
      <c r="H2" s="109"/>
      <c r="I2" s="109"/>
      <c r="J2" s="112"/>
      <c r="K2" s="50"/>
    </row>
    <row r="3" spans="1:8">
      <c r="A3" s="52">
        <v>46023</v>
      </c>
      <c r="B3" s="87" t="s">
        <v>80</v>
      </c>
      <c r="C3" t="s">
        <v>81</v>
      </c>
      <c r="D3" t="s">
        <v>12</v>
      </c>
      <c r="E3">
        <v>15000</v>
      </c>
      <c r="G3" s="111">
        <f>+G2+F3-E3</f>
        <v>-84625</v>
      </c>
      <c r="H3" t="s">
        <v>21</v>
      </c>
    </row>
    <row r="4" spans="1:9">
      <c r="A4" s="88">
        <v>46041</v>
      </c>
      <c r="B4" s="89" t="s">
        <v>239</v>
      </c>
      <c r="C4" s="87" t="s">
        <v>240</v>
      </c>
      <c r="D4" s="90"/>
      <c r="E4" s="91"/>
      <c r="F4" s="92">
        <v>5000</v>
      </c>
      <c r="G4" s="111">
        <f t="shared" ref="G4:G7" si="0">+G3+F4-E4</f>
        <v>-79625</v>
      </c>
      <c r="H4" t="s">
        <v>21</v>
      </c>
      <c r="I4" s="87" t="s">
        <v>102</v>
      </c>
    </row>
    <row r="5" spans="1:9">
      <c r="A5" s="93">
        <v>46041</v>
      </c>
      <c r="B5" s="87" t="s">
        <v>101</v>
      </c>
      <c r="C5" s="87" t="s">
        <v>81</v>
      </c>
      <c r="D5" t="s">
        <v>12</v>
      </c>
      <c r="E5" s="87">
        <v>5000</v>
      </c>
      <c r="F5" s="94"/>
      <c r="G5" s="111">
        <f t="shared" si="0"/>
        <v>-84625</v>
      </c>
      <c r="H5" t="s">
        <v>21</v>
      </c>
      <c r="I5" s="87" t="s">
        <v>102</v>
      </c>
    </row>
    <row r="6" spans="1:9">
      <c r="A6" s="88">
        <v>46049</v>
      </c>
      <c r="B6" s="89" t="s">
        <v>239</v>
      </c>
      <c r="C6" s="95" t="s">
        <v>240</v>
      </c>
      <c r="D6" s="90"/>
      <c r="E6" s="91"/>
      <c r="F6" s="92">
        <v>5000</v>
      </c>
      <c r="G6" s="111">
        <f t="shared" si="0"/>
        <v>-79625</v>
      </c>
      <c r="H6" t="s">
        <v>21</v>
      </c>
      <c r="I6" s="87" t="s">
        <v>133</v>
      </c>
    </row>
    <row r="7" spans="1:9">
      <c r="A7" s="88">
        <v>46049</v>
      </c>
      <c r="B7" s="87" t="s">
        <v>132</v>
      </c>
      <c r="C7" s="95" t="s">
        <v>81</v>
      </c>
      <c r="D7" t="s">
        <v>12</v>
      </c>
      <c r="E7" s="87">
        <v>5000</v>
      </c>
      <c r="F7" s="94"/>
      <c r="G7" s="111">
        <f t="shared" si="0"/>
        <v>-84625</v>
      </c>
      <c r="H7" t="s">
        <v>21</v>
      </c>
      <c r="I7" s="87" t="s">
        <v>133</v>
      </c>
    </row>
    <row r="8" spans="1:7">
      <c r="A8" s="52"/>
      <c r="G8" s="111"/>
    </row>
    <row r="9" spans="1:7">
      <c r="A9" s="52"/>
      <c r="G9" s="111"/>
    </row>
    <row r="10" spans="1:7">
      <c r="A10" s="52"/>
      <c r="G10" s="111"/>
    </row>
    <row r="11" spans="1:7">
      <c r="A11" s="52"/>
      <c r="G11" s="111"/>
    </row>
    <row r="12" spans="1:7">
      <c r="A12" s="52"/>
      <c r="G12" s="111"/>
    </row>
    <row r="13" spans="1:7">
      <c r="A13" s="52"/>
      <c r="G13" s="111"/>
    </row>
    <row r="14" spans="1:7">
      <c r="A14" s="52"/>
      <c r="G14" s="111"/>
    </row>
    <row r="15" spans="1:7">
      <c r="A15" s="52"/>
      <c r="G15" s="111"/>
    </row>
    <row r="16" spans="1:7">
      <c r="A16" s="52"/>
      <c r="G16" s="111"/>
    </row>
    <row r="17" spans="1:7">
      <c r="A17" s="52"/>
      <c r="G17" s="111"/>
    </row>
    <row r="18" spans="1:7">
      <c r="A18" s="52"/>
      <c r="G18" s="111"/>
    </row>
    <row r="19" spans="1:7">
      <c r="A19" s="52"/>
      <c r="G19" s="111"/>
    </row>
    <row r="20" spans="1:7">
      <c r="A20" s="52"/>
      <c r="G20" s="111"/>
    </row>
    <row r="21" spans="1:7">
      <c r="A21" s="52"/>
      <c r="G21" s="111"/>
    </row>
    <row r="22" spans="1:7">
      <c r="A22" s="52"/>
      <c r="G22" s="111"/>
    </row>
    <row r="23" spans="1:7">
      <c r="A23" s="52"/>
      <c r="G23" s="111"/>
    </row>
    <row r="24" spans="1:7">
      <c r="A24" s="52"/>
      <c r="G24" s="111"/>
    </row>
    <row r="25" spans="1:7">
      <c r="A25" s="52"/>
      <c r="G25" s="111"/>
    </row>
    <row r="26" spans="1:7">
      <c r="A26" s="52"/>
      <c r="G26" s="111"/>
    </row>
    <row r="27" spans="1:7">
      <c r="A27" s="52"/>
      <c r="G27" s="111"/>
    </row>
    <row r="28" spans="1:7">
      <c r="A28" s="52"/>
      <c r="G28" s="111"/>
    </row>
    <row r="29" spans="1:7">
      <c r="A29" s="52"/>
      <c r="G29" s="111"/>
    </row>
    <row r="30" spans="1:7">
      <c r="A30" s="52"/>
      <c r="G30" s="111"/>
    </row>
    <row r="31" spans="1:7">
      <c r="A31" s="52"/>
      <c r="G31" s="111"/>
    </row>
    <row r="32" spans="1:7">
      <c r="A32" s="52"/>
      <c r="G32" s="111"/>
    </row>
    <row r="33" spans="1:7">
      <c r="A33" s="52"/>
      <c r="G33" s="111"/>
    </row>
    <row r="34" spans="1:7">
      <c r="A34" s="52"/>
      <c r="G34" s="111"/>
    </row>
    <row r="35" spans="1:7">
      <c r="A35" s="52"/>
      <c r="G35" s="111"/>
    </row>
    <row r="36" spans="1:7">
      <c r="A36" s="52"/>
      <c r="G36" s="111"/>
    </row>
    <row r="37" spans="1:7">
      <c r="A37" s="52"/>
      <c r="G37" s="111"/>
    </row>
    <row r="38" spans="1:7">
      <c r="A38" s="52"/>
      <c r="G38" s="111"/>
    </row>
    <row r="39" spans="1:7">
      <c r="A39" s="52"/>
      <c r="G39" s="111"/>
    </row>
    <row r="40" spans="1:7">
      <c r="A40" s="52"/>
      <c r="G40" s="111"/>
    </row>
    <row r="41" spans="1:7">
      <c r="A41" s="52"/>
      <c r="G41" s="111"/>
    </row>
    <row r="42" spans="1:7">
      <c r="A42" s="52"/>
      <c r="G42" s="111"/>
    </row>
    <row r="43" spans="1:7">
      <c r="A43" s="52"/>
      <c r="G43" s="111"/>
    </row>
    <row r="44" spans="1:7">
      <c r="A44" s="52"/>
      <c r="G44" s="111"/>
    </row>
    <row r="45" spans="1:7">
      <c r="A45" s="52"/>
      <c r="G45" s="111"/>
    </row>
    <row r="46" spans="1:7">
      <c r="A46" s="52"/>
      <c r="G46" s="111"/>
    </row>
    <row r="47" spans="1:7">
      <c r="A47" s="52"/>
      <c r="G47" s="111"/>
    </row>
    <row r="48" spans="1:7">
      <c r="A48" s="52"/>
      <c r="G48" s="111"/>
    </row>
    <row r="49" spans="1:7">
      <c r="A49" s="52"/>
      <c r="G49" s="111"/>
    </row>
    <row r="50" spans="1:7">
      <c r="A50" s="52"/>
      <c r="G50" s="111"/>
    </row>
    <row r="51" spans="1:7">
      <c r="A51" s="52"/>
      <c r="G51" s="111"/>
    </row>
    <row r="52" spans="1:7">
      <c r="A52" s="52"/>
      <c r="G52" s="111"/>
    </row>
    <row r="53" spans="1:7">
      <c r="A53" s="52"/>
      <c r="G53" s="111"/>
    </row>
    <row r="54" spans="1:7">
      <c r="A54" s="52"/>
      <c r="G54" s="111"/>
    </row>
    <row r="55" spans="1:7">
      <c r="A55" s="52"/>
      <c r="G55" s="111"/>
    </row>
    <row r="56" spans="1:7">
      <c r="A56" s="52"/>
      <c r="G56" s="111"/>
    </row>
    <row r="57" spans="1:7">
      <c r="A57" s="52"/>
      <c r="G57" s="111"/>
    </row>
    <row r="58" spans="1:7">
      <c r="A58" s="52"/>
      <c r="G58" s="111"/>
    </row>
    <row r="59" spans="1:7">
      <c r="A59" s="52"/>
      <c r="G59" s="111"/>
    </row>
    <row r="60" spans="1:7">
      <c r="A60" s="52"/>
      <c r="G60" s="111"/>
    </row>
    <row r="61" spans="1:7">
      <c r="A61" s="52"/>
      <c r="G61" s="111"/>
    </row>
    <row r="62" spans="1:7">
      <c r="A62" s="52"/>
      <c r="G62" s="111"/>
    </row>
    <row r="63" spans="1:7">
      <c r="A63" s="52"/>
      <c r="G63" s="111"/>
    </row>
    <row r="64" spans="1:7">
      <c r="A64" s="52"/>
      <c r="G64" s="111"/>
    </row>
    <row r="65" spans="1:7">
      <c r="A65" s="52"/>
      <c r="G65" s="111"/>
    </row>
    <row r="66" spans="1:7">
      <c r="A66" s="52"/>
      <c r="G66" s="111"/>
    </row>
    <row r="67" spans="1:7">
      <c r="A67" s="52"/>
      <c r="G67" s="111"/>
    </row>
    <row r="68" spans="1:7">
      <c r="A68" s="52"/>
      <c r="G68" s="111"/>
    </row>
    <row r="69" spans="1:7">
      <c r="A69" s="52"/>
      <c r="G69" s="111"/>
    </row>
    <row r="70" spans="1:7">
      <c r="A70" s="52"/>
      <c r="G70" s="111"/>
    </row>
    <row r="71" spans="1:7">
      <c r="A71" s="52"/>
      <c r="G71" s="111"/>
    </row>
    <row r="72" spans="1:7">
      <c r="A72" s="52"/>
      <c r="G72" s="111"/>
    </row>
    <row r="73" spans="1:7">
      <c r="A73" s="52"/>
      <c r="G73" s="111"/>
    </row>
    <row r="74" spans="1:7">
      <c r="A74" s="52"/>
      <c r="G74" s="111"/>
    </row>
    <row r="75" spans="1:7">
      <c r="A75" s="52"/>
      <c r="G75" s="111"/>
    </row>
    <row r="76" spans="1:7">
      <c r="A76" s="52"/>
      <c r="G76" s="111"/>
    </row>
    <row r="77" spans="1:7">
      <c r="A77" s="52"/>
      <c r="G77" s="111"/>
    </row>
    <row r="78" spans="1:7">
      <c r="A78" s="52"/>
      <c r="G78" s="111"/>
    </row>
    <row r="79" spans="1:7">
      <c r="A79" s="52"/>
      <c r="G79" s="111"/>
    </row>
    <row r="80" spans="1:7">
      <c r="A80" s="52"/>
      <c r="G80" s="111"/>
    </row>
    <row r="81" spans="1:7">
      <c r="A81" s="52"/>
      <c r="G81" s="111"/>
    </row>
    <row r="82" spans="1:7">
      <c r="A82" s="52"/>
      <c r="G82" s="111"/>
    </row>
    <row r="83" spans="1:7">
      <c r="A83" s="52"/>
      <c r="G83" s="111"/>
    </row>
    <row r="84" spans="1:7">
      <c r="A84" s="52"/>
      <c r="G84" s="111"/>
    </row>
    <row r="85" spans="1:7">
      <c r="A85" s="52"/>
      <c r="G85" s="111"/>
    </row>
    <row r="86" spans="1:7">
      <c r="A86" s="52"/>
      <c r="G86" s="111"/>
    </row>
    <row r="87" spans="1:7">
      <c r="A87" s="52"/>
      <c r="G87" s="111"/>
    </row>
    <row r="88" spans="1:7">
      <c r="A88" s="88"/>
      <c r="B88" s="87"/>
      <c r="C88" s="87"/>
      <c r="D88" s="90"/>
      <c r="G88" s="111"/>
    </row>
    <row r="89" spans="1:7">
      <c r="A89" s="88"/>
      <c r="B89" s="87"/>
      <c r="C89" s="87"/>
      <c r="D89" s="90"/>
      <c r="G89" s="111"/>
    </row>
    <row r="90" spans="1:7">
      <c r="A90" s="88"/>
      <c r="B90" s="87"/>
      <c r="C90" s="87"/>
      <c r="D90" s="90"/>
      <c r="E90" s="87"/>
      <c r="F90" s="94"/>
      <c r="G90" s="111"/>
    </row>
  </sheetData>
  <autoFilter xmlns:etc="http://www.wps.cn/officeDocument/2017/etCustomData" ref="A1:J7" etc:filterBottomFollowUsedRange="0">
    <extLst/>
  </autoFilter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J95"/>
  <sheetViews>
    <sheetView workbookViewId="0">
      <selection activeCell="H3" sqref="H3:I7"/>
    </sheetView>
  </sheetViews>
  <sheetFormatPr defaultColWidth="11" defaultRowHeight="14.5"/>
  <cols>
    <col min="1" max="1" width="12.2727272727273" style="63" customWidth="1"/>
    <col min="2" max="2" width="41.4545454545455" style="62" customWidth="1"/>
    <col min="3" max="3" width="22.7272727272727" style="62" customWidth="1"/>
    <col min="4" max="4" width="13" style="62" customWidth="1"/>
    <col min="5" max="5" width="14.2727272727273" style="62" customWidth="1"/>
    <col min="6" max="6" width="18.6363636363636" style="62" customWidth="1"/>
    <col min="7" max="7" width="13.5454545454545" style="62" customWidth="1"/>
    <col min="8" max="8" width="13.0909090909091" style="62" customWidth="1"/>
    <col min="9" max="9" width="12.2727272727273" style="62" customWidth="1"/>
    <col min="10" max="10" width="10.2727272727273" style="62" customWidth="1"/>
    <col min="11" max="256" width="10.9090909090909" style="62"/>
    <col min="257" max="257" width="10.7272727272727" style="62" customWidth="1"/>
    <col min="258" max="258" width="43.7272727272727" style="62" customWidth="1"/>
    <col min="259" max="259" width="22.7272727272727" style="62" customWidth="1"/>
    <col min="260" max="260" width="13" style="62" customWidth="1"/>
    <col min="261" max="261" width="6.27272727272727" style="62" customWidth="1"/>
    <col min="262" max="262" width="28.7272727272727" style="62" customWidth="1"/>
    <col min="263" max="263" width="7.81818181818182" style="62" customWidth="1"/>
    <col min="264" max="264" width="6.27272727272727" style="62" customWidth="1"/>
    <col min="265" max="265" width="7.72727272727273" style="62" customWidth="1"/>
    <col min="266" max="266" width="10.2727272727273" style="62" customWidth="1"/>
    <col min="267" max="512" width="10.9090909090909" style="62"/>
    <col min="513" max="513" width="10.7272727272727" style="62" customWidth="1"/>
    <col min="514" max="514" width="43.7272727272727" style="62" customWidth="1"/>
    <col min="515" max="515" width="22.7272727272727" style="62" customWidth="1"/>
    <col min="516" max="516" width="13" style="62" customWidth="1"/>
    <col min="517" max="517" width="6.27272727272727" style="62" customWidth="1"/>
    <col min="518" max="518" width="28.7272727272727" style="62" customWidth="1"/>
    <col min="519" max="519" width="7.81818181818182" style="62" customWidth="1"/>
    <col min="520" max="520" width="6.27272727272727" style="62" customWidth="1"/>
    <col min="521" max="521" width="7.72727272727273" style="62" customWidth="1"/>
    <col min="522" max="522" width="10.2727272727273" style="62" customWidth="1"/>
    <col min="523" max="768" width="10.9090909090909" style="62"/>
    <col min="769" max="769" width="10.7272727272727" style="62" customWidth="1"/>
    <col min="770" max="770" width="43.7272727272727" style="62" customWidth="1"/>
    <col min="771" max="771" width="22.7272727272727" style="62" customWidth="1"/>
    <col min="772" max="772" width="13" style="62" customWidth="1"/>
    <col min="773" max="773" width="6.27272727272727" style="62" customWidth="1"/>
    <col min="774" max="774" width="28.7272727272727" style="62" customWidth="1"/>
    <col min="775" max="775" width="7.81818181818182" style="62" customWidth="1"/>
    <col min="776" max="776" width="6.27272727272727" style="62" customWidth="1"/>
    <col min="777" max="777" width="7.72727272727273" style="62" customWidth="1"/>
    <col min="778" max="778" width="10.2727272727273" style="62" customWidth="1"/>
    <col min="779" max="1024" width="10.9090909090909" style="62"/>
    <col min="1025" max="1025" width="10.7272727272727" style="62" customWidth="1"/>
    <col min="1026" max="1026" width="43.7272727272727" style="62" customWidth="1"/>
    <col min="1027" max="1027" width="22.7272727272727" style="62" customWidth="1"/>
    <col min="1028" max="1028" width="13" style="62" customWidth="1"/>
    <col min="1029" max="1029" width="6.27272727272727" style="62" customWidth="1"/>
    <col min="1030" max="1030" width="28.7272727272727" style="62" customWidth="1"/>
    <col min="1031" max="1031" width="7.81818181818182" style="62" customWidth="1"/>
    <col min="1032" max="1032" width="6.27272727272727" style="62" customWidth="1"/>
    <col min="1033" max="1033" width="7.72727272727273" style="62" customWidth="1"/>
    <col min="1034" max="1034" width="10.2727272727273" style="62" customWidth="1"/>
    <col min="1035" max="1280" width="10.9090909090909" style="62"/>
    <col min="1281" max="1281" width="10.7272727272727" style="62" customWidth="1"/>
    <col min="1282" max="1282" width="43.7272727272727" style="62" customWidth="1"/>
    <col min="1283" max="1283" width="22.7272727272727" style="62" customWidth="1"/>
    <col min="1284" max="1284" width="13" style="62" customWidth="1"/>
    <col min="1285" max="1285" width="6.27272727272727" style="62" customWidth="1"/>
    <col min="1286" max="1286" width="28.7272727272727" style="62" customWidth="1"/>
    <col min="1287" max="1287" width="7.81818181818182" style="62" customWidth="1"/>
    <col min="1288" max="1288" width="6.27272727272727" style="62" customWidth="1"/>
    <col min="1289" max="1289" width="7.72727272727273" style="62" customWidth="1"/>
    <col min="1290" max="1290" width="10.2727272727273" style="62" customWidth="1"/>
    <col min="1291" max="1536" width="10.9090909090909" style="62"/>
    <col min="1537" max="1537" width="10.7272727272727" style="62" customWidth="1"/>
    <col min="1538" max="1538" width="43.7272727272727" style="62" customWidth="1"/>
    <col min="1539" max="1539" width="22.7272727272727" style="62" customWidth="1"/>
    <col min="1540" max="1540" width="13" style="62" customWidth="1"/>
    <col min="1541" max="1541" width="6.27272727272727" style="62" customWidth="1"/>
    <col min="1542" max="1542" width="28.7272727272727" style="62" customWidth="1"/>
    <col min="1543" max="1543" width="7.81818181818182" style="62" customWidth="1"/>
    <col min="1544" max="1544" width="6.27272727272727" style="62" customWidth="1"/>
    <col min="1545" max="1545" width="7.72727272727273" style="62" customWidth="1"/>
    <col min="1546" max="1546" width="10.2727272727273" style="62" customWidth="1"/>
    <col min="1547" max="1792" width="10.9090909090909" style="62"/>
    <col min="1793" max="1793" width="10.7272727272727" style="62" customWidth="1"/>
    <col min="1794" max="1794" width="43.7272727272727" style="62" customWidth="1"/>
    <col min="1795" max="1795" width="22.7272727272727" style="62" customWidth="1"/>
    <col min="1796" max="1796" width="13" style="62" customWidth="1"/>
    <col min="1797" max="1797" width="6.27272727272727" style="62" customWidth="1"/>
    <col min="1798" max="1798" width="28.7272727272727" style="62" customWidth="1"/>
    <col min="1799" max="1799" width="7.81818181818182" style="62" customWidth="1"/>
    <col min="1800" max="1800" width="6.27272727272727" style="62" customWidth="1"/>
    <col min="1801" max="1801" width="7.72727272727273" style="62" customWidth="1"/>
    <col min="1802" max="1802" width="10.2727272727273" style="62" customWidth="1"/>
    <col min="1803" max="2048" width="10.9090909090909" style="62"/>
    <col min="2049" max="2049" width="10.7272727272727" style="62" customWidth="1"/>
    <col min="2050" max="2050" width="43.7272727272727" style="62" customWidth="1"/>
    <col min="2051" max="2051" width="22.7272727272727" style="62" customWidth="1"/>
    <col min="2052" max="2052" width="13" style="62" customWidth="1"/>
    <col min="2053" max="2053" width="6.27272727272727" style="62" customWidth="1"/>
    <col min="2054" max="2054" width="28.7272727272727" style="62" customWidth="1"/>
    <col min="2055" max="2055" width="7.81818181818182" style="62" customWidth="1"/>
    <col min="2056" max="2056" width="6.27272727272727" style="62" customWidth="1"/>
    <col min="2057" max="2057" width="7.72727272727273" style="62" customWidth="1"/>
    <col min="2058" max="2058" width="10.2727272727273" style="62" customWidth="1"/>
    <col min="2059" max="2304" width="10.9090909090909" style="62"/>
    <col min="2305" max="2305" width="10.7272727272727" style="62" customWidth="1"/>
    <col min="2306" max="2306" width="43.7272727272727" style="62" customWidth="1"/>
    <col min="2307" max="2307" width="22.7272727272727" style="62" customWidth="1"/>
    <col min="2308" max="2308" width="13" style="62" customWidth="1"/>
    <col min="2309" max="2309" width="6.27272727272727" style="62" customWidth="1"/>
    <col min="2310" max="2310" width="28.7272727272727" style="62" customWidth="1"/>
    <col min="2311" max="2311" width="7.81818181818182" style="62" customWidth="1"/>
    <col min="2312" max="2312" width="6.27272727272727" style="62" customWidth="1"/>
    <col min="2313" max="2313" width="7.72727272727273" style="62" customWidth="1"/>
    <col min="2314" max="2314" width="10.2727272727273" style="62" customWidth="1"/>
    <col min="2315" max="2560" width="10.9090909090909" style="62"/>
    <col min="2561" max="2561" width="10.7272727272727" style="62" customWidth="1"/>
    <col min="2562" max="2562" width="43.7272727272727" style="62" customWidth="1"/>
    <col min="2563" max="2563" width="22.7272727272727" style="62" customWidth="1"/>
    <col min="2564" max="2564" width="13" style="62" customWidth="1"/>
    <col min="2565" max="2565" width="6.27272727272727" style="62" customWidth="1"/>
    <col min="2566" max="2566" width="28.7272727272727" style="62" customWidth="1"/>
    <col min="2567" max="2567" width="7.81818181818182" style="62" customWidth="1"/>
    <col min="2568" max="2568" width="6.27272727272727" style="62" customWidth="1"/>
    <col min="2569" max="2569" width="7.72727272727273" style="62" customWidth="1"/>
    <col min="2570" max="2570" width="10.2727272727273" style="62" customWidth="1"/>
    <col min="2571" max="2816" width="10.9090909090909" style="62"/>
    <col min="2817" max="2817" width="10.7272727272727" style="62" customWidth="1"/>
    <col min="2818" max="2818" width="43.7272727272727" style="62" customWidth="1"/>
    <col min="2819" max="2819" width="22.7272727272727" style="62" customWidth="1"/>
    <col min="2820" max="2820" width="13" style="62" customWidth="1"/>
    <col min="2821" max="2821" width="6.27272727272727" style="62" customWidth="1"/>
    <col min="2822" max="2822" width="28.7272727272727" style="62" customWidth="1"/>
    <col min="2823" max="2823" width="7.81818181818182" style="62" customWidth="1"/>
    <col min="2824" max="2824" width="6.27272727272727" style="62" customWidth="1"/>
    <col min="2825" max="2825" width="7.72727272727273" style="62" customWidth="1"/>
    <col min="2826" max="2826" width="10.2727272727273" style="62" customWidth="1"/>
    <col min="2827" max="3072" width="10.9090909090909" style="62"/>
    <col min="3073" max="3073" width="10.7272727272727" style="62" customWidth="1"/>
    <col min="3074" max="3074" width="43.7272727272727" style="62" customWidth="1"/>
    <col min="3075" max="3075" width="22.7272727272727" style="62" customWidth="1"/>
    <col min="3076" max="3076" width="13" style="62" customWidth="1"/>
    <col min="3077" max="3077" width="6.27272727272727" style="62" customWidth="1"/>
    <col min="3078" max="3078" width="28.7272727272727" style="62" customWidth="1"/>
    <col min="3079" max="3079" width="7.81818181818182" style="62" customWidth="1"/>
    <col min="3080" max="3080" width="6.27272727272727" style="62" customWidth="1"/>
    <col min="3081" max="3081" width="7.72727272727273" style="62" customWidth="1"/>
    <col min="3082" max="3082" width="10.2727272727273" style="62" customWidth="1"/>
    <col min="3083" max="3328" width="10.9090909090909" style="62"/>
    <col min="3329" max="3329" width="10.7272727272727" style="62" customWidth="1"/>
    <col min="3330" max="3330" width="43.7272727272727" style="62" customWidth="1"/>
    <col min="3331" max="3331" width="22.7272727272727" style="62" customWidth="1"/>
    <col min="3332" max="3332" width="13" style="62" customWidth="1"/>
    <col min="3333" max="3333" width="6.27272727272727" style="62" customWidth="1"/>
    <col min="3334" max="3334" width="28.7272727272727" style="62" customWidth="1"/>
    <col min="3335" max="3335" width="7.81818181818182" style="62" customWidth="1"/>
    <col min="3336" max="3336" width="6.27272727272727" style="62" customWidth="1"/>
    <col min="3337" max="3337" width="7.72727272727273" style="62" customWidth="1"/>
    <col min="3338" max="3338" width="10.2727272727273" style="62" customWidth="1"/>
    <col min="3339" max="3584" width="10.9090909090909" style="62"/>
    <col min="3585" max="3585" width="10.7272727272727" style="62" customWidth="1"/>
    <col min="3586" max="3586" width="43.7272727272727" style="62" customWidth="1"/>
    <col min="3587" max="3587" width="22.7272727272727" style="62" customWidth="1"/>
    <col min="3588" max="3588" width="13" style="62" customWidth="1"/>
    <col min="3589" max="3589" width="6.27272727272727" style="62" customWidth="1"/>
    <col min="3590" max="3590" width="28.7272727272727" style="62" customWidth="1"/>
    <col min="3591" max="3591" width="7.81818181818182" style="62" customWidth="1"/>
    <col min="3592" max="3592" width="6.27272727272727" style="62" customWidth="1"/>
    <col min="3593" max="3593" width="7.72727272727273" style="62" customWidth="1"/>
    <col min="3594" max="3594" width="10.2727272727273" style="62" customWidth="1"/>
    <col min="3595" max="3840" width="10.9090909090909" style="62"/>
    <col min="3841" max="3841" width="10.7272727272727" style="62" customWidth="1"/>
    <col min="3842" max="3842" width="43.7272727272727" style="62" customWidth="1"/>
    <col min="3843" max="3843" width="22.7272727272727" style="62" customWidth="1"/>
    <col min="3844" max="3844" width="13" style="62" customWidth="1"/>
    <col min="3845" max="3845" width="6.27272727272727" style="62" customWidth="1"/>
    <col min="3846" max="3846" width="28.7272727272727" style="62" customWidth="1"/>
    <col min="3847" max="3847" width="7.81818181818182" style="62" customWidth="1"/>
    <col min="3848" max="3848" width="6.27272727272727" style="62" customWidth="1"/>
    <col min="3849" max="3849" width="7.72727272727273" style="62" customWidth="1"/>
    <col min="3850" max="3850" width="10.2727272727273" style="62" customWidth="1"/>
    <col min="3851" max="4096" width="10.9090909090909" style="62"/>
    <col min="4097" max="4097" width="10.7272727272727" style="62" customWidth="1"/>
    <col min="4098" max="4098" width="43.7272727272727" style="62" customWidth="1"/>
    <col min="4099" max="4099" width="22.7272727272727" style="62" customWidth="1"/>
    <col min="4100" max="4100" width="13" style="62" customWidth="1"/>
    <col min="4101" max="4101" width="6.27272727272727" style="62" customWidth="1"/>
    <col min="4102" max="4102" width="28.7272727272727" style="62" customWidth="1"/>
    <col min="4103" max="4103" width="7.81818181818182" style="62" customWidth="1"/>
    <col min="4104" max="4104" width="6.27272727272727" style="62" customWidth="1"/>
    <col min="4105" max="4105" width="7.72727272727273" style="62" customWidth="1"/>
    <col min="4106" max="4106" width="10.2727272727273" style="62" customWidth="1"/>
    <col min="4107" max="4352" width="10.9090909090909" style="62"/>
    <col min="4353" max="4353" width="10.7272727272727" style="62" customWidth="1"/>
    <col min="4354" max="4354" width="43.7272727272727" style="62" customWidth="1"/>
    <col min="4355" max="4355" width="22.7272727272727" style="62" customWidth="1"/>
    <col min="4356" max="4356" width="13" style="62" customWidth="1"/>
    <col min="4357" max="4357" width="6.27272727272727" style="62" customWidth="1"/>
    <col min="4358" max="4358" width="28.7272727272727" style="62" customWidth="1"/>
    <col min="4359" max="4359" width="7.81818181818182" style="62" customWidth="1"/>
    <col min="4360" max="4360" width="6.27272727272727" style="62" customWidth="1"/>
    <col min="4361" max="4361" width="7.72727272727273" style="62" customWidth="1"/>
    <col min="4362" max="4362" width="10.2727272727273" style="62" customWidth="1"/>
    <col min="4363" max="4608" width="10.9090909090909" style="62"/>
    <col min="4609" max="4609" width="10.7272727272727" style="62" customWidth="1"/>
    <col min="4610" max="4610" width="43.7272727272727" style="62" customWidth="1"/>
    <col min="4611" max="4611" width="22.7272727272727" style="62" customWidth="1"/>
    <col min="4612" max="4612" width="13" style="62" customWidth="1"/>
    <col min="4613" max="4613" width="6.27272727272727" style="62" customWidth="1"/>
    <col min="4614" max="4614" width="28.7272727272727" style="62" customWidth="1"/>
    <col min="4615" max="4615" width="7.81818181818182" style="62" customWidth="1"/>
    <col min="4616" max="4616" width="6.27272727272727" style="62" customWidth="1"/>
    <col min="4617" max="4617" width="7.72727272727273" style="62" customWidth="1"/>
    <col min="4618" max="4618" width="10.2727272727273" style="62" customWidth="1"/>
    <col min="4619" max="4864" width="10.9090909090909" style="62"/>
    <col min="4865" max="4865" width="10.7272727272727" style="62" customWidth="1"/>
    <col min="4866" max="4866" width="43.7272727272727" style="62" customWidth="1"/>
    <col min="4867" max="4867" width="22.7272727272727" style="62" customWidth="1"/>
    <col min="4868" max="4868" width="13" style="62" customWidth="1"/>
    <col min="4869" max="4869" width="6.27272727272727" style="62" customWidth="1"/>
    <col min="4870" max="4870" width="28.7272727272727" style="62" customWidth="1"/>
    <col min="4871" max="4871" width="7.81818181818182" style="62" customWidth="1"/>
    <col min="4872" max="4872" width="6.27272727272727" style="62" customWidth="1"/>
    <col min="4873" max="4873" width="7.72727272727273" style="62" customWidth="1"/>
    <col min="4874" max="4874" width="10.2727272727273" style="62" customWidth="1"/>
    <col min="4875" max="5120" width="10.9090909090909" style="62"/>
    <col min="5121" max="5121" width="10.7272727272727" style="62" customWidth="1"/>
    <col min="5122" max="5122" width="43.7272727272727" style="62" customWidth="1"/>
    <col min="5123" max="5123" width="22.7272727272727" style="62" customWidth="1"/>
    <col min="5124" max="5124" width="13" style="62" customWidth="1"/>
    <col min="5125" max="5125" width="6.27272727272727" style="62" customWidth="1"/>
    <col min="5126" max="5126" width="28.7272727272727" style="62" customWidth="1"/>
    <col min="5127" max="5127" width="7.81818181818182" style="62" customWidth="1"/>
    <col min="5128" max="5128" width="6.27272727272727" style="62" customWidth="1"/>
    <col min="5129" max="5129" width="7.72727272727273" style="62" customWidth="1"/>
    <col min="5130" max="5130" width="10.2727272727273" style="62" customWidth="1"/>
    <col min="5131" max="5376" width="10.9090909090909" style="62"/>
    <col min="5377" max="5377" width="10.7272727272727" style="62" customWidth="1"/>
    <col min="5378" max="5378" width="43.7272727272727" style="62" customWidth="1"/>
    <col min="5379" max="5379" width="22.7272727272727" style="62" customWidth="1"/>
    <col min="5380" max="5380" width="13" style="62" customWidth="1"/>
    <col min="5381" max="5381" width="6.27272727272727" style="62" customWidth="1"/>
    <col min="5382" max="5382" width="28.7272727272727" style="62" customWidth="1"/>
    <col min="5383" max="5383" width="7.81818181818182" style="62" customWidth="1"/>
    <col min="5384" max="5384" width="6.27272727272727" style="62" customWidth="1"/>
    <col min="5385" max="5385" width="7.72727272727273" style="62" customWidth="1"/>
    <col min="5386" max="5386" width="10.2727272727273" style="62" customWidth="1"/>
    <col min="5387" max="5632" width="10.9090909090909" style="62"/>
    <col min="5633" max="5633" width="10.7272727272727" style="62" customWidth="1"/>
    <col min="5634" max="5634" width="43.7272727272727" style="62" customWidth="1"/>
    <col min="5635" max="5635" width="22.7272727272727" style="62" customWidth="1"/>
    <col min="5636" max="5636" width="13" style="62" customWidth="1"/>
    <col min="5637" max="5637" width="6.27272727272727" style="62" customWidth="1"/>
    <col min="5638" max="5638" width="28.7272727272727" style="62" customWidth="1"/>
    <col min="5639" max="5639" width="7.81818181818182" style="62" customWidth="1"/>
    <col min="5640" max="5640" width="6.27272727272727" style="62" customWidth="1"/>
    <col min="5641" max="5641" width="7.72727272727273" style="62" customWidth="1"/>
    <col min="5642" max="5642" width="10.2727272727273" style="62" customWidth="1"/>
    <col min="5643" max="5888" width="10.9090909090909" style="62"/>
    <col min="5889" max="5889" width="10.7272727272727" style="62" customWidth="1"/>
    <col min="5890" max="5890" width="43.7272727272727" style="62" customWidth="1"/>
    <col min="5891" max="5891" width="22.7272727272727" style="62" customWidth="1"/>
    <col min="5892" max="5892" width="13" style="62" customWidth="1"/>
    <col min="5893" max="5893" width="6.27272727272727" style="62" customWidth="1"/>
    <col min="5894" max="5894" width="28.7272727272727" style="62" customWidth="1"/>
    <col min="5895" max="5895" width="7.81818181818182" style="62" customWidth="1"/>
    <col min="5896" max="5896" width="6.27272727272727" style="62" customWidth="1"/>
    <col min="5897" max="5897" width="7.72727272727273" style="62" customWidth="1"/>
    <col min="5898" max="5898" width="10.2727272727273" style="62" customWidth="1"/>
    <col min="5899" max="6144" width="10.9090909090909" style="62"/>
    <col min="6145" max="6145" width="10.7272727272727" style="62" customWidth="1"/>
    <col min="6146" max="6146" width="43.7272727272727" style="62" customWidth="1"/>
    <col min="6147" max="6147" width="22.7272727272727" style="62" customWidth="1"/>
    <col min="6148" max="6148" width="13" style="62" customWidth="1"/>
    <col min="6149" max="6149" width="6.27272727272727" style="62" customWidth="1"/>
    <col min="6150" max="6150" width="28.7272727272727" style="62" customWidth="1"/>
    <col min="6151" max="6151" width="7.81818181818182" style="62" customWidth="1"/>
    <col min="6152" max="6152" width="6.27272727272727" style="62" customWidth="1"/>
    <col min="6153" max="6153" width="7.72727272727273" style="62" customWidth="1"/>
    <col min="6154" max="6154" width="10.2727272727273" style="62" customWidth="1"/>
    <col min="6155" max="6400" width="10.9090909090909" style="62"/>
    <col min="6401" max="6401" width="10.7272727272727" style="62" customWidth="1"/>
    <col min="6402" max="6402" width="43.7272727272727" style="62" customWidth="1"/>
    <col min="6403" max="6403" width="22.7272727272727" style="62" customWidth="1"/>
    <col min="6404" max="6404" width="13" style="62" customWidth="1"/>
    <col min="6405" max="6405" width="6.27272727272727" style="62" customWidth="1"/>
    <col min="6406" max="6406" width="28.7272727272727" style="62" customWidth="1"/>
    <col min="6407" max="6407" width="7.81818181818182" style="62" customWidth="1"/>
    <col min="6408" max="6408" width="6.27272727272727" style="62" customWidth="1"/>
    <col min="6409" max="6409" width="7.72727272727273" style="62" customWidth="1"/>
    <col min="6410" max="6410" width="10.2727272727273" style="62" customWidth="1"/>
    <col min="6411" max="6656" width="10.9090909090909" style="62"/>
    <col min="6657" max="6657" width="10.7272727272727" style="62" customWidth="1"/>
    <col min="6658" max="6658" width="43.7272727272727" style="62" customWidth="1"/>
    <col min="6659" max="6659" width="22.7272727272727" style="62" customWidth="1"/>
    <col min="6660" max="6660" width="13" style="62" customWidth="1"/>
    <col min="6661" max="6661" width="6.27272727272727" style="62" customWidth="1"/>
    <col min="6662" max="6662" width="28.7272727272727" style="62" customWidth="1"/>
    <col min="6663" max="6663" width="7.81818181818182" style="62" customWidth="1"/>
    <col min="6664" max="6664" width="6.27272727272727" style="62" customWidth="1"/>
    <col min="6665" max="6665" width="7.72727272727273" style="62" customWidth="1"/>
    <col min="6666" max="6666" width="10.2727272727273" style="62" customWidth="1"/>
    <col min="6667" max="6912" width="10.9090909090909" style="62"/>
    <col min="6913" max="6913" width="10.7272727272727" style="62" customWidth="1"/>
    <col min="6914" max="6914" width="43.7272727272727" style="62" customWidth="1"/>
    <col min="6915" max="6915" width="22.7272727272727" style="62" customWidth="1"/>
    <col min="6916" max="6916" width="13" style="62" customWidth="1"/>
    <col min="6917" max="6917" width="6.27272727272727" style="62" customWidth="1"/>
    <col min="6918" max="6918" width="28.7272727272727" style="62" customWidth="1"/>
    <col min="6919" max="6919" width="7.81818181818182" style="62" customWidth="1"/>
    <col min="6920" max="6920" width="6.27272727272727" style="62" customWidth="1"/>
    <col min="6921" max="6921" width="7.72727272727273" style="62" customWidth="1"/>
    <col min="6922" max="6922" width="10.2727272727273" style="62" customWidth="1"/>
    <col min="6923" max="7168" width="10.9090909090909" style="62"/>
    <col min="7169" max="7169" width="10.7272727272727" style="62" customWidth="1"/>
    <col min="7170" max="7170" width="43.7272727272727" style="62" customWidth="1"/>
    <col min="7171" max="7171" width="22.7272727272727" style="62" customWidth="1"/>
    <col min="7172" max="7172" width="13" style="62" customWidth="1"/>
    <col min="7173" max="7173" width="6.27272727272727" style="62" customWidth="1"/>
    <col min="7174" max="7174" width="28.7272727272727" style="62" customWidth="1"/>
    <col min="7175" max="7175" width="7.81818181818182" style="62" customWidth="1"/>
    <col min="7176" max="7176" width="6.27272727272727" style="62" customWidth="1"/>
    <col min="7177" max="7177" width="7.72727272727273" style="62" customWidth="1"/>
    <col min="7178" max="7178" width="10.2727272727273" style="62" customWidth="1"/>
    <col min="7179" max="7424" width="10.9090909090909" style="62"/>
    <col min="7425" max="7425" width="10.7272727272727" style="62" customWidth="1"/>
    <col min="7426" max="7426" width="43.7272727272727" style="62" customWidth="1"/>
    <col min="7427" max="7427" width="22.7272727272727" style="62" customWidth="1"/>
    <col min="7428" max="7428" width="13" style="62" customWidth="1"/>
    <col min="7429" max="7429" width="6.27272727272727" style="62" customWidth="1"/>
    <col min="7430" max="7430" width="28.7272727272727" style="62" customWidth="1"/>
    <col min="7431" max="7431" width="7.81818181818182" style="62" customWidth="1"/>
    <col min="7432" max="7432" width="6.27272727272727" style="62" customWidth="1"/>
    <col min="7433" max="7433" width="7.72727272727273" style="62" customWidth="1"/>
    <col min="7434" max="7434" width="10.2727272727273" style="62" customWidth="1"/>
    <col min="7435" max="7680" width="10.9090909090909" style="62"/>
    <col min="7681" max="7681" width="10.7272727272727" style="62" customWidth="1"/>
    <col min="7682" max="7682" width="43.7272727272727" style="62" customWidth="1"/>
    <col min="7683" max="7683" width="22.7272727272727" style="62" customWidth="1"/>
    <col min="7684" max="7684" width="13" style="62" customWidth="1"/>
    <col min="7685" max="7685" width="6.27272727272727" style="62" customWidth="1"/>
    <col min="7686" max="7686" width="28.7272727272727" style="62" customWidth="1"/>
    <col min="7687" max="7687" width="7.81818181818182" style="62" customWidth="1"/>
    <col min="7688" max="7688" width="6.27272727272727" style="62" customWidth="1"/>
    <col min="7689" max="7689" width="7.72727272727273" style="62" customWidth="1"/>
    <col min="7690" max="7690" width="10.2727272727273" style="62" customWidth="1"/>
    <col min="7691" max="7936" width="10.9090909090909" style="62"/>
    <col min="7937" max="7937" width="10.7272727272727" style="62" customWidth="1"/>
    <col min="7938" max="7938" width="43.7272727272727" style="62" customWidth="1"/>
    <col min="7939" max="7939" width="22.7272727272727" style="62" customWidth="1"/>
    <col min="7940" max="7940" width="13" style="62" customWidth="1"/>
    <col min="7941" max="7941" width="6.27272727272727" style="62" customWidth="1"/>
    <col min="7942" max="7942" width="28.7272727272727" style="62" customWidth="1"/>
    <col min="7943" max="7943" width="7.81818181818182" style="62" customWidth="1"/>
    <col min="7944" max="7944" width="6.27272727272727" style="62" customWidth="1"/>
    <col min="7945" max="7945" width="7.72727272727273" style="62" customWidth="1"/>
    <col min="7946" max="7946" width="10.2727272727273" style="62" customWidth="1"/>
    <col min="7947" max="8192" width="10.9090909090909" style="62"/>
    <col min="8193" max="8193" width="10.7272727272727" style="62" customWidth="1"/>
    <col min="8194" max="8194" width="43.7272727272727" style="62" customWidth="1"/>
    <col min="8195" max="8195" width="22.7272727272727" style="62" customWidth="1"/>
    <col min="8196" max="8196" width="13" style="62" customWidth="1"/>
    <col min="8197" max="8197" width="6.27272727272727" style="62" customWidth="1"/>
    <col min="8198" max="8198" width="28.7272727272727" style="62" customWidth="1"/>
    <col min="8199" max="8199" width="7.81818181818182" style="62" customWidth="1"/>
    <col min="8200" max="8200" width="6.27272727272727" style="62" customWidth="1"/>
    <col min="8201" max="8201" width="7.72727272727273" style="62" customWidth="1"/>
    <col min="8202" max="8202" width="10.2727272727273" style="62" customWidth="1"/>
    <col min="8203" max="8448" width="10.9090909090909" style="62"/>
    <col min="8449" max="8449" width="10.7272727272727" style="62" customWidth="1"/>
    <col min="8450" max="8450" width="43.7272727272727" style="62" customWidth="1"/>
    <col min="8451" max="8451" width="22.7272727272727" style="62" customWidth="1"/>
    <col min="8452" max="8452" width="13" style="62" customWidth="1"/>
    <col min="8453" max="8453" width="6.27272727272727" style="62" customWidth="1"/>
    <col min="8454" max="8454" width="28.7272727272727" style="62" customWidth="1"/>
    <col min="8455" max="8455" width="7.81818181818182" style="62" customWidth="1"/>
    <col min="8456" max="8456" width="6.27272727272727" style="62" customWidth="1"/>
    <col min="8457" max="8457" width="7.72727272727273" style="62" customWidth="1"/>
    <col min="8458" max="8458" width="10.2727272727273" style="62" customWidth="1"/>
    <col min="8459" max="8704" width="10.9090909090909" style="62"/>
    <col min="8705" max="8705" width="10.7272727272727" style="62" customWidth="1"/>
    <col min="8706" max="8706" width="43.7272727272727" style="62" customWidth="1"/>
    <col min="8707" max="8707" width="22.7272727272727" style="62" customWidth="1"/>
    <col min="8708" max="8708" width="13" style="62" customWidth="1"/>
    <col min="8709" max="8709" width="6.27272727272727" style="62" customWidth="1"/>
    <col min="8710" max="8710" width="28.7272727272727" style="62" customWidth="1"/>
    <col min="8711" max="8711" width="7.81818181818182" style="62" customWidth="1"/>
    <col min="8712" max="8712" width="6.27272727272727" style="62" customWidth="1"/>
    <col min="8713" max="8713" width="7.72727272727273" style="62" customWidth="1"/>
    <col min="8714" max="8714" width="10.2727272727273" style="62" customWidth="1"/>
    <col min="8715" max="8960" width="10.9090909090909" style="62"/>
    <col min="8961" max="8961" width="10.7272727272727" style="62" customWidth="1"/>
    <col min="8962" max="8962" width="43.7272727272727" style="62" customWidth="1"/>
    <col min="8963" max="8963" width="22.7272727272727" style="62" customWidth="1"/>
    <col min="8964" max="8964" width="13" style="62" customWidth="1"/>
    <col min="8965" max="8965" width="6.27272727272727" style="62" customWidth="1"/>
    <col min="8966" max="8966" width="28.7272727272727" style="62" customWidth="1"/>
    <col min="8967" max="8967" width="7.81818181818182" style="62" customWidth="1"/>
    <col min="8968" max="8968" width="6.27272727272727" style="62" customWidth="1"/>
    <col min="8969" max="8969" width="7.72727272727273" style="62" customWidth="1"/>
    <col min="8970" max="8970" width="10.2727272727273" style="62" customWidth="1"/>
    <col min="8971" max="9216" width="10.9090909090909" style="62"/>
    <col min="9217" max="9217" width="10.7272727272727" style="62" customWidth="1"/>
    <col min="9218" max="9218" width="43.7272727272727" style="62" customWidth="1"/>
    <col min="9219" max="9219" width="22.7272727272727" style="62" customWidth="1"/>
    <col min="9220" max="9220" width="13" style="62" customWidth="1"/>
    <col min="9221" max="9221" width="6.27272727272727" style="62" customWidth="1"/>
    <col min="9222" max="9222" width="28.7272727272727" style="62" customWidth="1"/>
    <col min="9223" max="9223" width="7.81818181818182" style="62" customWidth="1"/>
    <col min="9224" max="9224" width="6.27272727272727" style="62" customWidth="1"/>
    <col min="9225" max="9225" width="7.72727272727273" style="62" customWidth="1"/>
    <col min="9226" max="9226" width="10.2727272727273" style="62" customWidth="1"/>
    <col min="9227" max="9472" width="10.9090909090909" style="62"/>
    <col min="9473" max="9473" width="10.7272727272727" style="62" customWidth="1"/>
    <col min="9474" max="9474" width="43.7272727272727" style="62" customWidth="1"/>
    <col min="9475" max="9475" width="22.7272727272727" style="62" customWidth="1"/>
    <col min="9476" max="9476" width="13" style="62" customWidth="1"/>
    <col min="9477" max="9477" width="6.27272727272727" style="62" customWidth="1"/>
    <col min="9478" max="9478" width="28.7272727272727" style="62" customWidth="1"/>
    <col min="9479" max="9479" width="7.81818181818182" style="62" customWidth="1"/>
    <col min="9480" max="9480" width="6.27272727272727" style="62" customWidth="1"/>
    <col min="9481" max="9481" width="7.72727272727273" style="62" customWidth="1"/>
    <col min="9482" max="9482" width="10.2727272727273" style="62" customWidth="1"/>
    <col min="9483" max="9728" width="10.9090909090909" style="62"/>
    <col min="9729" max="9729" width="10.7272727272727" style="62" customWidth="1"/>
    <col min="9730" max="9730" width="43.7272727272727" style="62" customWidth="1"/>
    <col min="9731" max="9731" width="22.7272727272727" style="62" customWidth="1"/>
    <col min="9732" max="9732" width="13" style="62" customWidth="1"/>
    <col min="9733" max="9733" width="6.27272727272727" style="62" customWidth="1"/>
    <col min="9734" max="9734" width="28.7272727272727" style="62" customWidth="1"/>
    <col min="9735" max="9735" width="7.81818181818182" style="62" customWidth="1"/>
    <col min="9736" max="9736" width="6.27272727272727" style="62" customWidth="1"/>
    <col min="9737" max="9737" width="7.72727272727273" style="62" customWidth="1"/>
    <col min="9738" max="9738" width="10.2727272727273" style="62" customWidth="1"/>
    <col min="9739" max="9984" width="10.9090909090909" style="62"/>
    <col min="9985" max="9985" width="10.7272727272727" style="62" customWidth="1"/>
    <col min="9986" max="9986" width="43.7272727272727" style="62" customWidth="1"/>
    <col min="9987" max="9987" width="22.7272727272727" style="62" customWidth="1"/>
    <col min="9988" max="9988" width="13" style="62" customWidth="1"/>
    <col min="9989" max="9989" width="6.27272727272727" style="62" customWidth="1"/>
    <col min="9990" max="9990" width="28.7272727272727" style="62" customWidth="1"/>
    <col min="9991" max="9991" width="7.81818181818182" style="62" customWidth="1"/>
    <col min="9992" max="9992" width="6.27272727272727" style="62" customWidth="1"/>
    <col min="9993" max="9993" width="7.72727272727273" style="62" customWidth="1"/>
    <col min="9994" max="9994" width="10.2727272727273" style="62" customWidth="1"/>
    <col min="9995" max="10240" width="10.9090909090909" style="62"/>
    <col min="10241" max="10241" width="10.7272727272727" style="62" customWidth="1"/>
    <col min="10242" max="10242" width="43.7272727272727" style="62" customWidth="1"/>
    <col min="10243" max="10243" width="22.7272727272727" style="62" customWidth="1"/>
    <col min="10244" max="10244" width="13" style="62" customWidth="1"/>
    <col min="10245" max="10245" width="6.27272727272727" style="62" customWidth="1"/>
    <col min="10246" max="10246" width="28.7272727272727" style="62" customWidth="1"/>
    <col min="10247" max="10247" width="7.81818181818182" style="62" customWidth="1"/>
    <col min="10248" max="10248" width="6.27272727272727" style="62" customWidth="1"/>
    <col min="10249" max="10249" width="7.72727272727273" style="62" customWidth="1"/>
    <col min="10250" max="10250" width="10.2727272727273" style="62" customWidth="1"/>
    <col min="10251" max="10496" width="10.9090909090909" style="62"/>
    <col min="10497" max="10497" width="10.7272727272727" style="62" customWidth="1"/>
    <col min="10498" max="10498" width="43.7272727272727" style="62" customWidth="1"/>
    <col min="10499" max="10499" width="22.7272727272727" style="62" customWidth="1"/>
    <col min="10500" max="10500" width="13" style="62" customWidth="1"/>
    <col min="10501" max="10501" width="6.27272727272727" style="62" customWidth="1"/>
    <col min="10502" max="10502" width="28.7272727272727" style="62" customWidth="1"/>
    <col min="10503" max="10503" width="7.81818181818182" style="62" customWidth="1"/>
    <col min="10504" max="10504" width="6.27272727272727" style="62" customWidth="1"/>
    <col min="10505" max="10505" width="7.72727272727273" style="62" customWidth="1"/>
    <col min="10506" max="10506" width="10.2727272727273" style="62" customWidth="1"/>
    <col min="10507" max="10752" width="10.9090909090909" style="62"/>
    <col min="10753" max="10753" width="10.7272727272727" style="62" customWidth="1"/>
    <col min="10754" max="10754" width="43.7272727272727" style="62" customWidth="1"/>
    <col min="10755" max="10755" width="22.7272727272727" style="62" customWidth="1"/>
    <col min="10756" max="10756" width="13" style="62" customWidth="1"/>
    <col min="10757" max="10757" width="6.27272727272727" style="62" customWidth="1"/>
    <col min="10758" max="10758" width="28.7272727272727" style="62" customWidth="1"/>
    <col min="10759" max="10759" width="7.81818181818182" style="62" customWidth="1"/>
    <col min="10760" max="10760" width="6.27272727272727" style="62" customWidth="1"/>
    <col min="10761" max="10761" width="7.72727272727273" style="62" customWidth="1"/>
    <col min="10762" max="10762" width="10.2727272727273" style="62" customWidth="1"/>
    <col min="10763" max="11008" width="10.9090909090909" style="62"/>
    <col min="11009" max="11009" width="10.7272727272727" style="62" customWidth="1"/>
    <col min="11010" max="11010" width="43.7272727272727" style="62" customWidth="1"/>
    <col min="11011" max="11011" width="22.7272727272727" style="62" customWidth="1"/>
    <col min="11012" max="11012" width="13" style="62" customWidth="1"/>
    <col min="11013" max="11013" width="6.27272727272727" style="62" customWidth="1"/>
    <col min="11014" max="11014" width="28.7272727272727" style="62" customWidth="1"/>
    <col min="11015" max="11015" width="7.81818181818182" style="62" customWidth="1"/>
    <col min="11016" max="11016" width="6.27272727272727" style="62" customWidth="1"/>
    <col min="11017" max="11017" width="7.72727272727273" style="62" customWidth="1"/>
    <col min="11018" max="11018" width="10.2727272727273" style="62" customWidth="1"/>
    <col min="11019" max="11264" width="10.9090909090909" style="62"/>
    <col min="11265" max="11265" width="10.7272727272727" style="62" customWidth="1"/>
    <col min="11266" max="11266" width="43.7272727272727" style="62" customWidth="1"/>
    <col min="11267" max="11267" width="22.7272727272727" style="62" customWidth="1"/>
    <col min="11268" max="11268" width="13" style="62" customWidth="1"/>
    <col min="11269" max="11269" width="6.27272727272727" style="62" customWidth="1"/>
    <col min="11270" max="11270" width="28.7272727272727" style="62" customWidth="1"/>
    <col min="11271" max="11271" width="7.81818181818182" style="62" customWidth="1"/>
    <col min="11272" max="11272" width="6.27272727272727" style="62" customWidth="1"/>
    <col min="11273" max="11273" width="7.72727272727273" style="62" customWidth="1"/>
    <col min="11274" max="11274" width="10.2727272727273" style="62" customWidth="1"/>
    <col min="11275" max="11520" width="10.9090909090909" style="62"/>
    <col min="11521" max="11521" width="10.7272727272727" style="62" customWidth="1"/>
    <col min="11522" max="11522" width="43.7272727272727" style="62" customWidth="1"/>
    <col min="11523" max="11523" width="22.7272727272727" style="62" customWidth="1"/>
    <col min="11524" max="11524" width="13" style="62" customWidth="1"/>
    <col min="11525" max="11525" width="6.27272727272727" style="62" customWidth="1"/>
    <col min="11526" max="11526" width="28.7272727272727" style="62" customWidth="1"/>
    <col min="11527" max="11527" width="7.81818181818182" style="62" customWidth="1"/>
    <col min="11528" max="11528" width="6.27272727272727" style="62" customWidth="1"/>
    <col min="11529" max="11529" width="7.72727272727273" style="62" customWidth="1"/>
    <col min="11530" max="11530" width="10.2727272727273" style="62" customWidth="1"/>
    <col min="11531" max="11776" width="10.9090909090909" style="62"/>
    <col min="11777" max="11777" width="10.7272727272727" style="62" customWidth="1"/>
    <col min="11778" max="11778" width="43.7272727272727" style="62" customWidth="1"/>
    <col min="11779" max="11779" width="22.7272727272727" style="62" customWidth="1"/>
    <col min="11780" max="11780" width="13" style="62" customWidth="1"/>
    <col min="11781" max="11781" width="6.27272727272727" style="62" customWidth="1"/>
    <col min="11782" max="11782" width="28.7272727272727" style="62" customWidth="1"/>
    <col min="11783" max="11783" width="7.81818181818182" style="62" customWidth="1"/>
    <col min="11784" max="11784" width="6.27272727272727" style="62" customWidth="1"/>
    <col min="11785" max="11785" width="7.72727272727273" style="62" customWidth="1"/>
    <col min="11786" max="11786" width="10.2727272727273" style="62" customWidth="1"/>
    <col min="11787" max="12032" width="10.9090909090909" style="62"/>
    <col min="12033" max="12033" width="10.7272727272727" style="62" customWidth="1"/>
    <col min="12034" max="12034" width="43.7272727272727" style="62" customWidth="1"/>
    <col min="12035" max="12035" width="22.7272727272727" style="62" customWidth="1"/>
    <col min="12036" max="12036" width="13" style="62" customWidth="1"/>
    <col min="12037" max="12037" width="6.27272727272727" style="62" customWidth="1"/>
    <col min="12038" max="12038" width="28.7272727272727" style="62" customWidth="1"/>
    <col min="12039" max="12039" width="7.81818181818182" style="62" customWidth="1"/>
    <col min="12040" max="12040" width="6.27272727272727" style="62" customWidth="1"/>
    <col min="12041" max="12041" width="7.72727272727273" style="62" customWidth="1"/>
    <col min="12042" max="12042" width="10.2727272727273" style="62" customWidth="1"/>
    <col min="12043" max="12288" width="10.9090909090909" style="62"/>
    <col min="12289" max="12289" width="10.7272727272727" style="62" customWidth="1"/>
    <col min="12290" max="12290" width="43.7272727272727" style="62" customWidth="1"/>
    <col min="12291" max="12291" width="22.7272727272727" style="62" customWidth="1"/>
    <col min="12292" max="12292" width="13" style="62" customWidth="1"/>
    <col min="12293" max="12293" width="6.27272727272727" style="62" customWidth="1"/>
    <col min="12294" max="12294" width="28.7272727272727" style="62" customWidth="1"/>
    <col min="12295" max="12295" width="7.81818181818182" style="62" customWidth="1"/>
    <col min="12296" max="12296" width="6.27272727272727" style="62" customWidth="1"/>
    <col min="12297" max="12297" width="7.72727272727273" style="62" customWidth="1"/>
    <col min="12298" max="12298" width="10.2727272727273" style="62" customWidth="1"/>
    <col min="12299" max="12544" width="10.9090909090909" style="62"/>
    <col min="12545" max="12545" width="10.7272727272727" style="62" customWidth="1"/>
    <col min="12546" max="12546" width="43.7272727272727" style="62" customWidth="1"/>
    <col min="12547" max="12547" width="22.7272727272727" style="62" customWidth="1"/>
    <col min="12548" max="12548" width="13" style="62" customWidth="1"/>
    <col min="12549" max="12549" width="6.27272727272727" style="62" customWidth="1"/>
    <col min="12550" max="12550" width="28.7272727272727" style="62" customWidth="1"/>
    <col min="12551" max="12551" width="7.81818181818182" style="62" customWidth="1"/>
    <col min="12552" max="12552" width="6.27272727272727" style="62" customWidth="1"/>
    <col min="12553" max="12553" width="7.72727272727273" style="62" customWidth="1"/>
    <col min="12554" max="12554" width="10.2727272727273" style="62" customWidth="1"/>
    <col min="12555" max="12800" width="10.9090909090909" style="62"/>
    <col min="12801" max="12801" width="10.7272727272727" style="62" customWidth="1"/>
    <col min="12802" max="12802" width="43.7272727272727" style="62" customWidth="1"/>
    <col min="12803" max="12803" width="22.7272727272727" style="62" customWidth="1"/>
    <col min="12804" max="12804" width="13" style="62" customWidth="1"/>
    <col min="12805" max="12805" width="6.27272727272727" style="62" customWidth="1"/>
    <col min="12806" max="12806" width="28.7272727272727" style="62" customWidth="1"/>
    <col min="12807" max="12807" width="7.81818181818182" style="62" customWidth="1"/>
    <col min="12808" max="12808" width="6.27272727272727" style="62" customWidth="1"/>
    <col min="12809" max="12809" width="7.72727272727273" style="62" customWidth="1"/>
    <col min="12810" max="12810" width="10.2727272727273" style="62" customWidth="1"/>
    <col min="12811" max="13056" width="10.9090909090909" style="62"/>
    <col min="13057" max="13057" width="10.7272727272727" style="62" customWidth="1"/>
    <col min="13058" max="13058" width="43.7272727272727" style="62" customWidth="1"/>
    <col min="13059" max="13059" width="22.7272727272727" style="62" customWidth="1"/>
    <col min="13060" max="13060" width="13" style="62" customWidth="1"/>
    <col min="13061" max="13061" width="6.27272727272727" style="62" customWidth="1"/>
    <col min="13062" max="13062" width="28.7272727272727" style="62" customWidth="1"/>
    <col min="13063" max="13063" width="7.81818181818182" style="62" customWidth="1"/>
    <col min="13064" max="13064" width="6.27272727272727" style="62" customWidth="1"/>
    <col min="13065" max="13065" width="7.72727272727273" style="62" customWidth="1"/>
    <col min="13066" max="13066" width="10.2727272727273" style="62" customWidth="1"/>
    <col min="13067" max="13312" width="10.9090909090909" style="62"/>
    <col min="13313" max="13313" width="10.7272727272727" style="62" customWidth="1"/>
    <col min="13314" max="13314" width="43.7272727272727" style="62" customWidth="1"/>
    <col min="13315" max="13315" width="22.7272727272727" style="62" customWidth="1"/>
    <col min="13316" max="13316" width="13" style="62" customWidth="1"/>
    <col min="13317" max="13317" width="6.27272727272727" style="62" customWidth="1"/>
    <col min="13318" max="13318" width="28.7272727272727" style="62" customWidth="1"/>
    <col min="13319" max="13319" width="7.81818181818182" style="62" customWidth="1"/>
    <col min="13320" max="13320" width="6.27272727272727" style="62" customWidth="1"/>
    <col min="13321" max="13321" width="7.72727272727273" style="62" customWidth="1"/>
    <col min="13322" max="13322" width="10.2727272727273" style="62" customWidth="1"/>
    <col min="13323" max="13568" width="10.9090909090909" style="62"/>
    <col min="13569" max="13569" width="10.7272727272727" style="62" customWidth="1"/>
    <col min="13570" max="13570" width="43.7272727272727" style="62" customWidth="1"/>
    <col min="13571" max="13571" width="22.7272727272727" style="62" customWidth="1"/>
    <col min="13572" max="13572" width="13" style="62" customWidth="1"/>
    <col min="13573" max="13573" width="6.27272727272727" style="62" customWidth="1"/>
    <col min="13574" max="13574" width="28.7272727272727" style="62" customWidth="1"/>
    <col min="13575" max="13575" width="7.81818181818182" style="62" customWidth="1"/>
    <col min="13576" max="13576" width="6.27272727272727" style="62" customWidth="1"/>
    <col min="13577" max="13577" width="7.72727272727273" style="62" customWidth="1"/>
    <col min="13578" max="13578" width="10.2727272727273" style="62" customWidth="1"/>
    <col min="13579" max="13824" width="10.9090909090909" style="62"/>
    <col min="13825" max="13825" width="10.7272727272727" style="62" customWidth="1"/>
    <col min="13826" max="13826" width="43.7272727272727" style="62" customWidth="1"/>
    <col min="13827" max="13827" width="22.7272727272727" style="62" customWidth="1"/>
    <col min="13828" max="13828" width="13" style="62" customWidth="1"/>
    <col min="13829" max="13829" width="6.27272727272727" style="62" customWidth="1"/>
    <col min="13830" max="13830" width="28.7272727272727" style="62" customWidth="1"/>
    <col min="13831" max="13831" width="7.81818181818182" style="62" customWidth="1"/>
    <col min="13832" max="13832" width="6.27272727272727" style="62" customWidth="1"/>
    <col min="13833" max="13833" width="7.72727272727273" style="62" customWidth="1"/>
    <col min="13834" max="13834" width="10.2727272727273" style="62" customWidth="1"/>
    <col min="13835" max="14080" width="10.9090909090909" style="62"/>
    <col min="14081" max="14081" width="10.7272727272727" style="62" customWidth="1"/>
    <col min="14082" max="14082" width="43.7272727272727" style="62" customWidth="1"/>
    <col min="14083" max="14083" width="22.7272727272727" style="62" customWidth="1"/>
    <col min="14084" max="14084" width="13" style="62" customWidth="1"/>
    <col min="14085" max="14085" width="6.27272727272727" style="62" customWidth="1"/>
    <col min="14086" max="14086" width="28.7272727272727" style="62" customWidth="1"/>
    <col min="14087" max="14087" width="7.81818181818182" style="62" customWidth="1"/>
    <col min="14088" max="14088" width="6.27272727272727" style="62" customWidth="1"/>
    <col min="14089" max="14089" width="7.72727272727273" style="62" customWidth="1"/>
    <col min="14090" max="14090" width="10.2727272727273" style="62" customWidth="1"/>
    <col min="14091" max="14336" width="10.9090909090909" style="62"/>
    <col min="14337" max="14337" width="10.7272727272727" style="62" customWidth="1"/>
    <col min="14338" max="14338" width="43.7272727272727" style="62" customWidth="1"/>
    <col min="14339" max="14339" width="22.7272727272727" style="62" customWidth="1"/>
    <col min="14340" max="14340" width="13" style="62" customWidth="1"/>
    <col min="14341" max="14341" width="6.27272727272727" style="62" customWidth="1"/>
    <col min="14342" max="14342" width="28.7272727272727" style="62" customWidth="1"/>
    <col min="14343" max="14343" width="7.81818181818182" style="62" customWidth="1"/>
    <col min="14344" max="14344" width="6.27272727272727" style="62" customWidth="1"/>
    <col min="14345" max="14345" width="7.72727272727273" style="62" customWidth="1"/>
    <col min="14346" max="14346" width="10.2727272727273" style="62" customWidth="1"/>
    <col min="14347" max="14592" width="10.9090909090909" style="62"/>
    <col min="14593" max="14593" width="10.7272727272727" style="62" customWidth="1"/>
    <col min="14594" max="14594" width="43.7272727272727" style="62" customWidth="1"/>
    <col min="14595" max="14595" width="22.7272727272727" style="62" customWidth="1"/>
    <col min="14596" max="14596" width="13" style="62" customWidth="1"/>
    <col min="14597" max="14597" width="6.27272727272727" style="62" customWidth="1"/>
    <col min="14598" max="14598" width="28.7272727272727" style="62" customWidth="1"/>
    <col min="14599" max="14599" width="7.81818181818182" style="62" customWidth="1"/>
    <col min="14600" max="14600" width="6.27272727272727" style="62" customWidth="1"/>
    <col min="14601" max="14601" width="7.72727272727273" style="62" customWidth="1"/>
    <col min="14602" max="14602" width="10.2727272727273" style="62" customWidth="1"/>
    <col min="14603" max="14848" width="10.9090909090909" style="62"/>
    <col min="14849" max="14849" width="10.7272727272727" style="62" customWidth="1"/>
    <col min="14850" max="14850" width="43.7272727272727" style="62" customWidth="1"/>
    <col min="14851" max="14851" width="22.7272727272727" style="62" customWidth="1"/>
    <col min="14852" max="14852" width="13" style="62" customWidth="1"/>
    <col min="14853" max="14853" width="6.27272727272727" style="62" customWidth="1"/>
    <col min="14854" max="14854" width="28.7272727272727" style="62" customWidth="1"/>
    <col min="14855" max="14855" width="7.81818181818182" style="62" customWidth="1"/>
    <col min="14856" max="14856" width="6.27272727272727" style="62" customWidth="1"/>
    <col min="14857" max="14857" width="7.72727272727273" style="62" customWidth="1"/>
    <col min="14858" max="14858" width="10.2727272727273" style="62" customWidth="1"/>
    <col min="14859" max="15104" width="10.9090909090909" style="62"/>
    <col min="15105" max="15105" width="10.7272727272727" style="62" customWidth="1"/>
    <col min="15106" max="15106" width="43.7272727272727" style="62" customWidth="1"/>
    <col min="15107" max="15107" width="22.7272727272727" style="62" customWidth="1"/>
    <col min="15108" max="15108" width="13" style="62" customWidth="1"/>
    <col min="15109" max="15109" width="6.27272727272727" style="62" customWidth="1"/>
    <col min="15110" max="15110" width="28.7272727272727" style="62" customWidth="1"/>
    <col min="15111" max="15111" width="7.81818181818182" style="62" customWidth="1"/>
    <col min="15112" max="15112" width="6.27272727272727" style="62" customWidth="1"/>
    <col min="15113" max="15113" width="7.72727272727273" style="62" customWidth="1"/>
    <col min="15114" max="15114" width="10.2727272727273" style="62" customWidth="1"/>
    <col min="15115" max="15360" width="10.9090909090909" style="62"/>
    <col min="15361" max="15361" width="10.7272727272727" style="62" customWidth="1"/>
    <col min="15362" max="15362" width="43.7272727272727" style="62" customWidth="1"/>
    <col min="15363" max="15363" width="22.7272727272727" style="62" customWidth="1"/>
    <col min="15364" max="15364" width="13" style="62" customWidth="1"/>
    <col min="15365" max="15365" width="6.27272727272727" style="62" customWidth="1"/>
    <col min="15366" max="15366" width="28.7272727272727" style="62" customWidth="1"/>
    <col min="15367" max="15367" width="7.81818181818182" style="62" customWidth="1"/>
    <col min="15368" max="15368" width="6.27272727272727" style="62" customWidth="1"/>
    <col min="15369" max="15369" width="7.72727272727273" style="62" customWidth="1"/>
    <col min="15370" max="15370" width="10.2727272727273" style="62" customWidth="1"/>
    <col min="15371" max="15616" width="10.9090909090909" style="62"/>
    <col min="15617" max="15617" width="10.7272727272727" style="62" customWidth="1"/>
    <col min="15618" max="15618" width="43.7272727272727" style="62" customWidth="1"/>
    <col min="15619" max="15619" width="22.7272727272727" style="62" customWidth="1"/>
    <col min="15620" max="15620" width="13" style="62" customWidth="1"/>
    <col min="15621" max="15621" width="6.27272727272727" style="62" customWidth="1"/>
    <col min="15622" max="15622" width="28.7272727272727" style="62" customWidth="1"/>
    <col min="15623" max="15623" width="7.81818181818182" style="62" customWidth="1"/>
    <col min="15624" max="15624" width="6.27272727272727" style="62" customWidth="1"/>
    <col min="15625" max="15625" width="7.72727272727273" style="62" customWidth="1"/>
    <col min="15626" max="15626" width="10.2727272727273" style="62" customWidth="1"/>
    <col min="15627" max="15872" width="10.9090909090909" style="62"/>
    <col min="15873" max="15873" width="10.7272727272727" style="62" customWidth="1"/>
    <col min="15874" max="15874" width="43.7272727272727" style="62" customWidth="1"/>
    <col min="15875" max="15875" width="22.7272727272727" style="62" customWidth="1"/>
    <col min="15876" max="15876" width="13" style="62" customWidth="1"/>
    <col min="15877" max="15877" width="6.27272727272727" style="62" customWidth="1"/>
    <col min="15878" max="15878" width="28.7272727272727" style="62" customWidth="1"/>
    <col min="15879" max="15879" width="7.81818181818182" style="62" customWidth="1"/>
    <col min="15880" max="15880" width="6.27272727272727" style="62" customWidth="1"/>
    <col min="15881" max="15881" width="7.72727272727273" style="62" customWidth="1"/>
    <col min="15882" max="15882" width="10.2727272727273" style="62" customWidth="1"/>
    <col min="15883" max="16128" width="10.9090909090909" style="62"/>
    <col min="16129" max="16129" width="10.7272727272727" style="62" customWidth="1"/>
    <col min="16130" max="16130" width="43.7272727272727" style="62" customWidth="1"/>
    <col min="16131" max="16131" width="22.7272727272727" style="62" customWidth="1"/>
    <col min="16132" max="16132" width="13" style="62" customWidth="1"/>
    <col min="16133" max="16133" width="6.27272727272727" style="62" customWidth="1"/>
    <col min="16134" max="16134" width="28.7272727272727" style="62" customWidth="1"/>
    <col min="16135" max="16135" width="7.81818181818182" style="62" customWidth="1"/>
    <col min="16136" max="16136" width="6.27272727272727" style="62" customWidth="1"/>
    <col min="16137" max="16137" width="7.72727272727273" style="62" customWidth="1"/>
    <col min="16138" max="16138" width="10.2727272727273" style="62" customWidth="1"/>
    <col min="16139" max="16384" width="10.9090909090909" style="62"/>
  </cols>
  <sheetData>
    <row r="1" ht="28" customHeight="1" spans="1:10">
      <c r="A1" s="98" t="s">
        <v>69</v>
      </c>
      <c r="B1" s="99" t="s">
        <v>70</v>
      </c>
      <c r="C1" s="99" t="s">
        <v>247</v>
      </c>
      <c r="D1" s="99" t="s">
        <v>233</v>
      </c>
      <c r="E1" s="100" t="s">
        <v>234</v>
      </c>
      <c r="F1" s="100" t="s">
        <v>235</v>
      </c>
      <c r="G1" s="100" t="s">
        <v>236</v>
      </c>
      <c r="H1" s="99" t="s">
        <v>0</v>
      </c>
      <c r="I1" s="99" t="s">
        <v>76</v>
      </c>
      <c r="J1" s="108" t="s">
        <v>237</v>
      </c>
    </row>
    <row r="2" spans="1:8">
      <c r="A2" s="101">
        <v>46023</v>
      </c>
      <c r="B2" s="62" t="s">
        <v>244</v>
      </c>
      <c r="E2" s="102"/>
      <c r="F2" s="102"/>
      <c r="G2" s="102">
        <v>-35200</v>
      </c>
      <c r="H2" s="62" t="s">
        <v>18</v>
      </c>
    </row>
    <row r="3" spans="1:8">
      <c r="A3" s="103">
        <v>46023</v>
      </c>
      <c r="B3" s="87" t="s">
        <v>80</v>
      </c>
      <c r="C3" s="62" t="s">
        <v>81</v>
      </c>
      <c r="D3" s="62" t="s">
        <v>12</v>
      </c>
      <c r="E3" s="102">
        <v>15000</v>
      </c>
      <c r="F3" s="102"/>
      <c r="G3" s="102">
        <f>G2+F3-E3</f>
        <v>-50200</v>
      </c>
      <c r="H3" s="62" t="s">
        <v>18</v>
      </c>
    </row>
    <row r="4" spans="1:9">
      <c r="A4" s="88">
        <v>46041</v>
      </c>
      <c r="B4" s="89" t="s">
        <v>239</v>
      </c>
      <c r="C4" s="87" t="s">
        <v>240</v>
      </c>
      <c r="D4" s="90"/>
      <c r="E4" s="91"/>
      <c r="F4" s="92">
        <v>5000</v>
      </c>
      <c r="G4" s="102">
        <f t="shared" ref="G4:G7" si="0">G3+F4-E4</f>
        <v>-45200</v>
      </c>
      <c r="H4" s="62" t="s">
        <v>18</v>
      </c>
      <c r="I4" s="87" t="s">
        <v>102</v>
      </c>
    </row>
    <row r="5" spans="1:9">
      <c r="A5" s="104">
        <v>46041</v>
      </c>
      <c r="B5" s="87" t="s">
        <v>101</v>
      </c>
      <c r="C5" s="87" t="s">
        <v>81</v>
      </c>
      <c r="D5" s="90" t="s">
        <v>12</v>
      </c>
      <c r="E5" s="87">
        <v>5000</v>
      </c>
      <c r="F5" s="94"/>
      <c r="G5" s="102">
        <f t="shared" si="0"/>
        <v>-50200</v>
      </c>
      <c r="H5" s="62" t="s">
        <v>18</v>
      </c>
      <c r="I5" s="87" t="s">
        <v>102</v>
      </c>
    </row>
    <row r="6" spans="1:9">
      <c r="A6" s="88">
        <v>46049</v>
      </c>
      <c r="B6" s="89" t="s">
        <v>239</v>
      </c>
      <c r="C6" s="95" t="s">
        <v>240</v>
      </c>
      <c r="D6" s="90"/>
      <c r="E6" s="91"/>
      <c r="F6" s="92">
        <v>5000</v>
      </c>
      <c r="G6" s="102">
        <f t="shared" si="0"/>
        <v>-45200</v>
      </c>
      <c r="H6" s="62" t="s">
        <v>18</v>
      </c>
      <c r="I6" s="87" t="s">
        <v>133</v>
      </c>
    </row>
    <row r="7" spans="1:9">
      <c r="A7" s="105">
        <v>46049</v>
      </c>
      <c r="B7" s="87" t="s">
        <v>132</v>
      </c>
      <c r="C7" s="95" t="s">
        <v>81</v>
      </c>
      <c r="D7" s="90" t="s">
        <v>12</v>
      </c>
      <c r="E7" s="87">
        <v>5000</v>
      </c>
      <c r="F7" s="94"/>
      <c r="G7" s="102">
        <f t="shared" si="0"/>
        <v>-50200</v>
      </c>
      <c r="H7" s="62" t="s">
        <v>18</v>
      </c>
      <c r="I7" s="87" t="s">
        <v>133</v>
      </c>
    </row>
    <row r="8" spans="1:7">
      <c r="A8" s="103"/>
      <c r="G8" s="102"/>
    </row>
    <row r="9" spans="1:7">
      <c r="A9" s="103"/>
      <c r="G9" s="102"/>
    </row>
    <row r="10" spans="1:7">
      <c r="A10" s="103"/>
      <c r="G10" s="102"/>
    </row>
    <row r="11" spans="1:7">
      <c r="A11" s="103"/>
      <c r="G11" s="102"/>
    </row>
    <row r="12" spans="1:7">
      <c r="A12" s="103"/>
      <c r="G12" s="102"/>
    </row>
    <row r="13" spans="1:7">
      <c r="A13" s="103"/>
      <c r="G13" s="102"/>
    </row>
    <row r="14" spans="1:7">
      <c r="A14" s="103"/>
      <c r="G14" s="102"/>
    </row>
    <row r="15" spans="1:7">
      <c r="A15" s="103"/>
      <c r="G15" s="102"/>
    </row>
    <row r="16" spans="1:7">
      <c r="A16" s="103"/>
      <c r="G16" s="102"/>
    </row>
    <row r="17" spans="1:7">
      <c r="A17" s="103"/>
      <c r="G17" s="102"/>
    </row>
    <row r="18" spans="1:7">
      <c r="A18" s="103"/>
      <c r="G18" s="102"/>
    </row>
    <row r="19" spans="1:7">
      <c r="A19" s="103"/>
      <c r="E19" s="102"/>
      <c r="F19" s="102"/>
      <c r="G19" s="102"/>
    </row>
    <row r="20" spans="1:7">
      <c r="A20" s="103"/>
      <c r="E20" s="102"/>
      <c r="F20" s="102"/>
      <c r="G20" s="102"/>
    </row>
    <row r="21" spans="1:7">
      <c r="A21" s="103"/>
      <c r="E21" s="102"/>
      <c r="F21" s="102"/>
      <c r="G21" s="102"/>
    </row>
    <row r="22" spans="1:7">
      <c r="A22" s="103"/>
      <c r="E22" s="102"/>
      <c r="F22" s="102"/>
      <c r="G22" s="102"/>
    </row>
    <row r="23" spans="1:7">
      <c r="A23" s="103"/>
      <c r="E23" s="102"/>
      <c r="F23" s="102"/>
      <c r="G23" s="102"/>
    </row>
    <row r="24" spans="1:7">
      <c r="A24" s="103"/>
      <c r="E24" s="102"/>
      <c r="F24" s="102"/>
      <c r="G24" s="102"/>
    </row>
    <row r="25" spans="1:7">
      <c r="A25" s="103"/>
      <c r="E25" s="102"/>
      <c r="F25" s="102"/>
      <c r="G25" s="102"/>
    </row>
    <row r="26" spans="1:7">
      <c r="A26" s="103"/>
      <c r="E26" s="102"/>
      <c r="F26" s="106"/>
      <c r="G26" s="102"/>
    </row>
    <row r="27" spans="1:7">
      <c r="A27" s="103"/>
      <c r="E27" s="102"/>
      <c r="F27" s="106"/>
      <c r="G27" s="102"/>
    </row>
    <row r="28" spans="1:7">
      <c r="A28" s="103"/>
      <c r="E28" s="102"/>
      <c r="G28" s="102"/>
    </row>
    <row r="29" spans="1:7">
      <c r="A29" s="103"/>
      <c r="E29" s="102"/>
      <c r="G29" s="102"/>
    </row>
    <row r="30" spans="1:7">
      <c r="A30" s="103"/>
      <c r="E30" s="102"/>
      <c r="G30" s="102"/>
    </row>
    <row r="31" spans="1:7">
      <c r="A31" s="103"/>
      <c r="E31" s="102"/>
      <c r="G31" s="102"/>
    </row>
    <row r="32" spans="1:7">
      <c r="A32" s="103"/>
      <c r="E32" s="102"/>
      <c r="G32" s="102"/>
    </row>
    <row r="33" spans="1:7">
      <c r="A33" s="103"/>
      <c r="E33" s="102"/>
      <c r="G33" s="102"/>
    </row>
    <row r="34" spans="1:7">
      <c r="A34" s="103"/>
      <c r="G34" s="102"/>
    </row>
    <row r="35" spans="1:7">
      <c r="A35" s="103"/>
      <c r="E35" s="102"/>
      <c r="F35" s="106"/>
      <c r="G35" s="102"/>
    </row>
    <row r="36" spans="1:7">
      <c r="A36" s="103"/>
      <c r="E36" s="102"/>
      <c r="G36" s="102"/>
    </row>
    <row r="37" spans="1:7">
      <c r="A37" s="103"/>
      <c r="E37" s="102"/>
      <c r="G37" s="102"/>
    </row>
    <row r="38" spans="1:7">
      <c r="A38" s="103"/>
      <c r="E38" s="102"/>
      <c r="F38" s="106"/>
      <c r="G38" s="102"/>
    </row>
    <row r="39" spans="1:7">
      <c r="A39" s="103"/>
      <c r="E39" s="102"/>
      <c r="F39" s="106"/>
      <c r="G39" s="102"/>
    </row>
    <row r="40" spans="1:7">
      <c r="A40" s="103"/>
      <c r="E40" s="102"/>
      <c r="F40" s="106"/>
      <c r="G40" s="102"/>
    </row>
    <row r="41" spans="1:7">
      <c r="A41" s="103"/>
      <c r="E41" s="102"/>
      <c r="F41" s="106"/>
      <c r="G41" s="102"/>
    </row>
    <row r="42" spans="1:7">
      <c r="A42" s="103"/>
      <c r="E42" s="102"/>
      <c r="F42" s="106"/>
      <c r="G42" s="102"/>
    </row>
    <row r="43" spans="1:7">
      <c r="A43" s="103"/>
      <c r="E43" s="102"/>
      <c r="F43" s="106"/>
      <c r="G43" s="102"/>
    </row>
    <row r="44" spans="1:7">
      <c r="A44" s="103"/>
      <c r="E44" s="102"/>
      <c r="F44" s="102"/>
      <c r="G44" s="102"/>
    </row>
    <row r="45" spans="1:7">
      <c r="A45" s="103"/>
      <c r="E45" s="102"/>
      <c r="F45" s="102"/>
      <c r="G45" s="102"/>
    </row>
    <row r="46" spans="1:7">
      <c r="A46" s="103"/>
      <c r="E46" s="102"/>
      <c r="F46" s="102"/>
      <c r="G46" s="102"/>
    </row>
    <row r="47" spans="1:7">
      <c r="A47" s="103"/>
      <c r="E47" s="102"/>
      <c r="F47" s="102"/>
      <c r="G47" s="102"/>
    </row>
    <row r="48" spans="1:7">
      <c r="A48" s="103"/>
      <c r="E48" s="102"/>
      <c r="G48" s="102"/>
    </row>
    <row r="49" spans="1:7">
      <c r="A49" s="103"/>
      <c r="E49" s="102"/>
      <c r="F49" s="102"/>
      <c r="G49" s="102"/>
    </row>
    <row r="50" spans="1:7">
      <c r="A50" s="103"/>
      <c r="E50" s="102"/>
      <c r="F50" s="102"/>
      <c r="G50" s="102"/>
    </row>
    <row r="51" spans="1:7">
      <c r="A51" s="107"/>
      <c r="E51" s="102"/>
      <c r="F51" s="102"/>
      <c r="G51" s="102"/>
    </row>
    <row r="52" spans="1:7">
      <c r="A52" s="107"/>
      <c r="E52" s="102"/>
      <c r="F52" s="102"/>
      <c r="G52" s="102"/>
    </row>
    <row r="53" spans="1:7">
      <c r="A53" s="107"/>
      <c r="E53" s="102"/>
      <c r="F53" s="102"/>
      <c r="G53" s="102"/>
    </row>
    <row r="54" spans="1:7">
      <c r="A54" s="107"/>
      <c r="E54" s="102"/>
      <c r="F54" s="102"/>
      <c r="G54" s="102"/>
    </row>
    <row r="55" spans="1:7">
      <c r="A55" s="107"/>
      <c r="E55" s="102"/>
      <c r="F55" s="102"/>
      <c r="G55" s="102"/>
    </row>
    <row r="56" spans="1:7">
      <c r="A56" s="107"/>
      <c r="E56" s="102"/>
      <c r="F56" s="102"/>
      <c r="G56" s="102"/>
    </row>
    <row r="57" spans="1:7">
      <c r="A57" s="107"/>
      <c r="E57" s="102"/>
      <c r="F57" s="102"/>
      <c r="G57" s="102"/>
    </row>
    <row r="58" spans="1:7">
      <c r="A58" s="107"/>
      <c r="E58" s="102"/>
      <c r="F58" s="102"/>
      <c r="G58" s="102"/>
    </row>
    <row r="59" spans="1:7">
      <c r="A59" s="107"/>
      <c r="E59" s="102"/>
      <c r="F59" s="102"/>
      <c r="G59" s="102"/>
    </row>
    <row r="60" spans="1:7">
      <c r="A60" s="107"/>
      <c r="E60" s="102"/>
      <c r="F60" s="102"/>
      <c r="G60" s="102"/>
    </row>
    <row r="61" spans="1:7">
      <c r="A61" s="107"/>
      <c r="E61" s="102"/>
      <c r="F61" s="102"/>
      <c r="G61" s="102"/>
    </row>
    <row r="62" spans="1:7">
      <c r="A62" s="107"/>
      <c r="E62" s="102"/>
      <c r="F62" s="102"/>
      <c r="G62" s="102"/>
    </row>
    <row r="63" spans="1:7">
      <c r="A63" s="107"/>
      <c r="E63" s="102"/>
      <c r="F63" s="102"/>
      <c r="G63" s="102"/>
    </row>
    <row r="64" spans="1:7">
      <c r="A64" s="107"/>
      <c r="G64" s="102"/>
    </row>
    <row r="65" spans="1:7">
      <c r="A65" s="107"/>
      <c r="G65" s="102"/>
    </row>
    <row r="66" spans="1:7">
      <c r="A66" s="107"/>
      <c r="G66" s="102"/>
    </row>
    <row r="67" spans="1:7">
      <c r="A67" s="107"/>
      <c r="G67" s="102"/>
    </row>
    <row r="68" spans="1:7">
      <c r="A68" s="107"/>
      <c r="G68" s="102"/>
    </row>
    <row r="69" spans="1:7">
      <c r="A69" s="107"/>
      <c r="G69" s="102"/>
    </row>
    <row r="70" spans="1:7">
      <c r="A70" s="107"/>
      <c r="G70" s="102"/>
    </row>
    <row r="71" spans="1:7">
      <c r="A71" s="107"/>
      <c r="G71" s="102"/>
    </row>
    <row r="72" spans="1:7">
      <c r="A72" s="107"/>
      <c r="G72" s="102"/>
    </row>
    <row r="73" spans="1:7">
      <c r="A73" s="107"/>
      <c r="G73" s="102"/>
    </row>
    <row r="74" spans="1:7">
      <c r="A74" s="107"/>
      <c r="G74" s="102"/>
    </row>
    <row r="75" spans="1:7">
      <c r="A75" s="107"/>
      <c r="G75" s="102"/>
    </row>
    <row r="76" spans="1:7">
      <c r="A76" s="107"/>
      <c r="G76" s="102"/>
    </row>
    <row r="77" spans="1:7">
      <c r="A77" s="107"/>
      <c r="G77" s="102"/>
    </row>
    <row r="78" spans="1:7">
      <c r="A78" s="107"/>
      <c r="G78" s="102"/>
    </row>
    <row r="79" spans="1:7">
      <c r="A79" s="107"/>
      <c r="G79" s="102"/>
    </row>
    <row r="80" spans="1:7">
      <c r="A80" s="107"/>
      <c r="G80" s="102"/>
    </row>
    <row r="81" spans="1:7">
      <c r="A81" s="107"/>
      <c r="G81" s="102"/>
    </row>
    <row r="82" spans="1:7">
      <c r="A82" s="107"/>
      <c r="G82" s="102"/>
    </row>
    <row r="83" spans="1:7">
      <c r="A83" s="107"/>
      <c r="G83" s="102"/>
    </row>
    <row r="84" spans="1:7">
      <c r="A84" s="107"/>
      <c r="G84" s="102"/>
    </row>
    <row r="85" spans="1:7">
      <c r="A85" s="107"/>
      <c r="G85" s="102"/>
    </row>
    <row r="86" spans="1:7">
      <c r="A86" s="107"/>
      <c r="G86" s="102"/>
    </row>
    <row r="87" spans="1:7">
      <c r="A87" s="107"/>
      <c r="G87" s="102"/>
    </row>
    <row r="88" spans="1:7">
      <c r="A88" s="107"/>
      <c r="G88" s="102"/>
    </row>
    <row r="89" spans="1:7">
      <c r="A89" s="107"/>
      <c r="G89" s="102"/>
    </row>
    <row r="90" spans="1:7">
      <c r="A90" s="107"/>
      <c r="G90" s="102"/>
    </row>
    <row r="91" spans="1:7">
      <c r="A91" s="107"/>
      <c r="G91" s="102"/>
    </row>
    <row r="92" spans="1:7">
      <c r="A92" s="107"/>
      <c r="G92" s="102"/>
    </row>
    <row r="93" spans="1:9">
      <c r="A93" s="105"/>
      <c r="B93" s="87"/>
      <c r="D93" s="90"/>
      <c r="E93"/>
      <c r="F93"/>
      <c r="G93" s="102"/>
      <c r="I93"/>
    </row>
    <row r="94" spans="1:9">
      <c r="A94" s="105"/>
      <c r="B94" s="87"/>
      <c r="C94" s="87"/>
      <c r="D94" s="90"/>
      <c r="E94"/>
      <c r="F94"/>
      <c r="G94" s="102"/>
      <c r="I94"/>
    </row>
    <row r="95" spans="1:9">
      <c r="A95" s="105"/>
      <c r="B95" s="87"/>
      <c r="D95" s="90"/>
      <c r="E95" s="87"/>
      <c r="F95" s="94"/>
      <c r="G95" s="102"/>
      <c r="I95"/>
    </row>
  </sheetData>
  <autoFilter xmlns:etc="http://www.wps.cn/officeDocument/2017/etCustomData" ref="A1:J7" etc:filterBottomFollowUsedRange="0">
    <extLst/>
  </autoFilter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J119"/>
  <sheetViews>
    <sheetView workbookViewId="0">
      <selection activeCell="H18" sqref="H18"/>
    </sheetView>
  </sheetViews>
  <sheetFormatPr defaultColWidth="11" defaultRowHeight="14.5"/>
  <cols>
    <col min="1" max="1" width="16.0909090909091" style="38" customWidth="1"/>
    <col min="2" max="2" width="39.9090909090909" customWidth="1"/>
    <col min="3" max="3" width="23.6363636363636" customWidth="1"/>
    <col min="4" max="4" width="25.0909090909091" customWidth="1"/>
  </cols>
  <sheetData>
    <row r="1" ht="37" customHeight="1" spans="1:10">
      <c r="A1" s="38" t="s">
        <v>242</v>
      </c>
      <c r="B1" s="85" t="s">
        <v>70</v>
      </c>
      <c r="C1" s="85" t="s">
        <v>232</v>
      </c>
      <c r="D1" s="85" t="s">
        <v>233</v>
      </c>
      <c r="E1" s="86" t="s">
        <v>234</v>
      </c>
      <c r="F1" s="86" t="s">
        <v>235</v>
      </c>
      <c r="G1" s="86" t="s">
        <v>236</v>
      </c>
      <c r="H1" s="85" t="s">
        <v>0</v>
      </c>
      <c r="I1" s="85" t="s">
        <v>76</v>
      </c>
      <c r="J1" s="96" t="s">
        <v>237</v>
      </c>
    </row>
    <row r="2" spans="1:8">
      <c r="A2" s="52">
        <v>46357</v>
      </c>
      <c r="B2" t="s">
        <v>249</v>
      </c>
      <c r="G2">
        <v>61600</v>
      </c>
      <c r="H2" t="s">
        <v>16</v>
      </c>
    </row>
    <row r="3" spans="1:8">
      <c r="A3" s="52">
        <v>46357</v>
      </c>
      <c r="B3" s="87" t="s">
        <v>80</v>
      </c>
      <c r="C3" t="s">
        <v>81</v>
      </c>
      <c r="D3" t="s">
        <v>12</v>
      </c>
      <c r="E3">
        <v>15000</v>
      </c>
      <c r="G3" s="1">
        <f>+G2+F3-E3</f>
        <v>46600</v>
      </c>
      <c r="H3" t="s">
        <v>16</v>
      </c>
    </row>
    <row r="4" spans="1:9">
      <c r="A4" s="88">
        <v>46041</v>
      </c>
      <c r="B4" s="89" t="s">
        <v>239</v>
      </c>
      <c r="C4" s="87" t="s">
        <v>240</v>
      </c>
      <c r="D4" s="90"/>
      <c r="E4" s="91"/>
      <c r="F4" s="92">
        <v>5000</v>
      </c>
      <c r="G4" s="1">
        <f t="shared" ref="G4:G7" si="0">+G3+F4-E4</f>
        <v>51600</v>
      </c>
      <c r="H4" t="s">
        <v>16</v>
      </c>
      <c r="I4" s="87" t="s">
        <v>102</v>
      </c>
    </row>
    <row r="5" spans="1:9">
      <c r="A5" s="93">
        <v>46041</v>
      </c>
      <c r="B5" s="87" t="s">
        <v>101</v>
      </c>
      <c r="C5" s="87" t="s">
        <v>81</v>
      </c>
      <c r="D5" s="90" t="s">
        <v>12</v>
      </c>
      <c r="E5" s="87">
        <v>5000</v>
      </c>
      <c r="F5" s="94"/>
      <c r="G5" s="1">
        <f t="shared" si="0"/>
        <v>46600</v>
      </c>
      <c r="H5" t="s">
        <v>16</v>
      </c>
      <c r="I5" s="87" t="s">
        <v>102</v>
      </c>
    </row>
    <row r="6" spans="1:9">
      <c r="A6" s="88">
        <v>46049</v>
      </c>
      <c r="B6" s="89" t="s">
        <v>239</v>
      </c>
      <c r="C6" s="95" t="s">
        <v>240</v>
      </c>
      <c r="D6" s="90"/>
      <c r="E6" s="91"/>
      <c r="F6" s="92">
        <v>5000</v>
      </c>
      <c r="G6" s="1">
        <f t="shared" si="0"/>
        <v>51600</v>
      </c>
      <c r="H6" t="s">
        <v>16</v>
      </c>
      <c r="I6" s="87" t="s">
        <v>133</v>
      </c>
    </row>
    <row r="7" spans="1:9">
      <c r="A7" s="88">
        <v>46049</v>
      </c>
      <c r="B7" s="87" t="s">
        <v>132</v>
      </c>
      <c r="C7" s="95" t="s">
        <v>81</v>
      </c>
      <c r="D7" s="90" t="s">
        <v>12</v>
      </c>
      <c r="E7" s="87">
        <v>5000</v>
      </c>
      <c r="F7" s="94"/>
      <c r="G7" s="1">
        <f t="shared" si="0"/>
        <v>46600</v>
      </c>
      <c r="H7" t="s">
        <v>16</v>
      </c>
      <c r="I7" s="87" t="s">
        <v>133</v>
      </c>
    </row>
    <row r="8" spans="1:7">
      <c r="A8" s="52"/>
      <c r="F8" s="1"/>
      <c r="G8" s="1"/>
    </row>
    <row r="9" spans="1:7">
      <c r="A9" s="52"/>
      <c r="F9" s="1"/>
      <c r="G9" s="1"/>
    </row>
    <row r="10" spans="1:7">
      <c r="A10" s="52"/>
      <c r="F10" s="1"/>
      <c r="G10" s="1"/>
    </row>
    <row r="11" spans="1:7">
      <c r="A11" s="52"/>
      <c r="F11" s="1"/>
      <c r="G11" s="1"/>
    </row>
    <row r="12" spans="1:7">
      <c r="A12" s="52"/>
      <c r="F12" s="1"/>
      <c r="G12" s="1"/>
    </row>
    <row r="13" spans="1:7">
      <c r="A13" s="52"/>
      <c r="F13" s="1"/>
      <c r="G13" s="1"/>
    </row>
    <row r="14" spans="1:7">
      <c r="A14" s="52"/>
      <c r="F14" s="1"/>
      <c r="G14" s="1"/>
    </row>
    <row r="15" spans="1:7">
      <c r="A15" s="52"/>
      <c r="F15" s="1"/>
      <c r="G15" s="1"/>
    </row>
    <row r="16" spans="1:7">
      <c r="A16" s="52"/>
      <c r="F16" s="1"/>
      <c r="G16" s="1"/>
    </row>
    <row r="17" spans="1:7">
      <c r="A17" s="52"/>
      <c r="F17" s="1"/>
      <c r="G17" s="1"/>
    </row>
    <row r="18" spans="1:7">
      <c r="A18" s="52"/>
      <c r="F18" s="1"/>
      <c r="G18" s="1"/>
    </row>
    <row r="19" spans="1:7">
      <c r="A19" s="52"/>
      <c r="F19" s="1"/>
      <c r="G19" s="1"/>
    </row>
    <row r="20" spans="1:7">
      <c r="A20" s="52"/>
      <c r="F20" s="1"/>
      <c r="G20" s="1"/>
    </row>
    <row r="21" spans="1:7">
      <c r="A21" s="52"/>
      <c r="F21" s="1"/>
      <c r="G21" s="1"/>
    </row>
    <row r="22" spans="1:7">
      <c r="A22" s="52"/>
      <c r="F22" s="1"/>
      <c r="G22" s="1"/>
    </row>
    <row r="23" spans="1:7">
      <c r="A23" s="52"/>
      <c r="F23" s="1"/>
      <c r="G23" s="1"/>
    </row>
    <row r="24" spans="1:7">
      <c r="A24" s="52"/>
      <c r="F24" s="1"/>
      <c r="G24" s="1"/>
    </row>
    <row r="25" spans="1:7">
      <c r="A25" s="52"/>
      <c r="F25" s="1"/>
      <c r="G25" s="1"/>
    </row>
    <row r="26" spans="1:7">
      <c r="A26" s="52"/>
      <c r="F26" s="1"/>
      <c r="G26" s="1"/>
    </row>
    <row r="27" spans="1:7">
      <c r="A27" s="52"/>
      <c r="F27" s="1"/>
      <c r="G27" s="1"/>
    </row>
    <row r="28" spans="1:7">
      <c r="A28" s="52"/>
      <c r="G28" s="1"/>
    </row>
    <row r="29" spans="1:7">
      <c r="A29" s="52"/>
      <c r="G29" s="1"/>
    </row>
    <row r="30" spans="1:7">
      <c r="A30" s="52"/>
      <c r="G30" s="1"/>
    </row>
    <row r="31" spans="1:7">
      <c r="A31" s="52"/>
      <c r="G31" s="1"/>
    </row>
    <row r="32" spans="1:7">
      <c r="A32" s="52"/>
      <c r="G32" s="1"/>
    </row>
    <row r="33" spans="1:7">
      <c r="A33" s="52"/>
      <c r="G33" s="1"/>
    </row>
    <row r="34" spans="1:7">
      <c r="A34" s="52"/>
      <c r="G34" s="1"/>
    </row>
    <row r="35" spans="1:7">
      <c r="A35" s="52"/>
      <c r="G35" s="1"/>
    </row>
    <row r="36" spans="1:7">
      <c r="A36" s="52"/>
      <c r="G36" s="1"/>
    </row>
    <row r="37" spans="1:7">
      <c r="A37" s="52"/>
      <c r="G37" s="1"/>
    </row>
    <row r="38" spans="1:7">
      <c r="A38" s="52"/>
      <c r="G38" s="1"/>
    </row>
    <row r="39" spans="1:7">
      <c r="A39" s="52"/>
      <c r="G39" s="1"/>
    </row>
    <row r="40" spans="1:7">
      <c r="A40" s="52"/>
      <c r="G40" s="1"/>
    </row>
    <row r="41" spans="1:7">
      <c r="A41" s="52"/>
      <c r="G41" s="1"/>
    </row>
    <row r="42" spans="1:7">
      <c r="A42" s="52"/>
      <c r="G42" s="1"/>
    </row>
    <row r="43" spans="1:7">
      <c r="A43" s="52"/>
      <c r="G43" s="1"/>
    </row>
    <row r="44" spans="1:7">
      <c r="A44" s="52"/>
      <c r="G44" s="1"/>
    </row>
    <row r="45" spans="1:7">
      <c r="A45" s="52"/>
      <c r="G45" s="1"/>
    </row>
    <row r="46" spans="1:7">
      <c r="A46" s="52"/>
      <c r="G46" s="1"/>
    </row>
    <row r="47" spans="1:7">
      <c r="A47" s="52"/>
      <c r="G47" s="1"/>
    </row>
    <row r="48" spans="1:7">
      <c r="A48" s="52"/>
      <c r="G48" s="1"/>
    </row>
    <row r="49" spans="1:7">
      <c r="A49" s="52"/>
      <c r="G49" s="1"/>
    </row>
    <row r="50" spans="1:7">
      <c r="A50" s="52"/>
      <c r="G50" s="1"/>
    </row>
    <row r="51" spans="1:7">
      <c r="A51" s="52"/>
      <c r="G51" s="1"/>
    </row>
    <row r="52" spans="1:7">
      <c r="A52" s="52"/>
      <c r="G52" s="1"/>
    </row>
    <row r="53" spans="1:7">
      <c r="A53" s="52"/>
      <c r="G53" s="1"/>
    </row>
    <row r="54" spans="1:7">
      <c r="A54" s="52"/>
      <c r="G54" s="1"/>
    </row>
    <row r="55" spans="1:7">
      <c r="A55" s="52"/>
      <c r="G55" s="1"/>
    </row>
    <row r="56" spans="1:7">
      <c r="A56" s="52"/>
      <c r="G56" s="1"/>
    </row>
    <row r="57" spans="1:7">
      <c r="A57" s="52"/>
      <c r="G57" s="1"/>
    </row>
    <row r="58" spans="1:7">
      <c r="A58" s="52"/>
      <c r="G58" s="1"/>
    </row>
    <row r="59" spans="1:7">
      <c r="A59" s="52"/>
      <c r="G59" s="1"/>
    </row>
    <row r="60" spans="1:7">
      <c r="A60" s="52"/>
      <c r="G60" s="1"/>
    </row>
    <row r="61" spans="1:7">
      <c r="A61" s="52"/>
      <c r="G61" s="1"/>
    </row>
    <row r="62" spans="1:7">
      <c r="A62" s="52"/>
      <c r="G62" s="1"/>
    </row>
    <row r="63" spans="1:7">
      <c r="A63" s="52"/>
      <c r="G63" s="1"/>
    </row>
    <row r="64" spans="1:7">
      <c r="A64" s="52"/>
      <c r="G64" s="1"/>
    </row>
    <row r="65" spans="1:7">
      <c r="A65" s="52"/>
      <c r="G65" s="1"/>
    </row>
    <row r="66" spans="1:7">
      <c r="A66" s="52"/>
      <c r="G66" s="1"/>
    </row>
    <row r="67" spans="1:7">
      <c r="A67" s="52"/>
      <c r="E67" s="1"/>
      <c r="G67" s="1"/>
    </row>
    <row r="68" spans="1:7">
      <c r="A68" s="52"/>
      <c r="G68" s="1"/>
    </row>
    <row r="69" spans="1:7">
      <c r="A69" s="52"/>
      <c r="G69" s="1"/>
    </row>
    <row r="70" spans="1:7">
      <c r="A70" s="52"/>
      <c r="G70" s="1"/>
    </row>
    <row r="71" spans="1:7">
      <c r="A71" s="52"/>
      <c r="G71" s="1"/>
    </row>
    <row r="72" spans="1:7">
      <c r="A72" s="52"/>
      <c r="G72" s="1"/>
    </row>
    <row r="73" spans="1:7">
      <c r="A73" s="52"/>
      <c r="G73" s="1"/>
    </row>
    <row r="74" spans="1:7">
      <c r="A74" s="52"/>
      <c r="G74" s="1"/>
    </row>
    <row r="75" spans="1:7">
      <c r="A75" s="52"/>
      <c r="G75" s="1"/>
    </row>
    <row r="76" spans="1:7">
      <c r="A76" s="52"/>
      <c r="G76" s="1"/>
    </row>
    <row r="77" spans="1:7">
      <c r="A77" s="52"/>
      <c r="G77" s="1"/>
    </row>
    <row r="78" spans="1:7">
      <c r="A78" s="52"/>
      <c r="G78" s="1"/>
    </row>
    <row r="79" spans="1:7">
      <c r="A79" s="52"/>
      <c r="G79" s="1"/>
    </row>
    <row r="80" spans="1:7">
      <c r="A80" s="52"/>
      <c r="G80" s="1"/>
    </row>
    <row r="81" spans="1:7">
      <c r="A81" s="52"/>
      <c r="G81" s="1"/>
    </row>
    <row r="82" spans="1:7">
      <c r="A82" s="52"/>
      <c r="F82" s="97"/>
      <c r="G82" s="1"/>
    </row>
    <row r="83" spans="1:7">
      <c r="A83" s="52"/>
      <c r="G83" s="1"/>
    </row>
    <row r="84" spans="1:7">
      <c r="A84" s="52"/>
      <c r="G84" s="1"/>
    </row>
    <row r="85" spans="1:7">
      <c r="A85" s="52"/>
      <c r="G85" s="1"/>
    </row>
    <row r="86" spans="1:7">
      <c r="A86" s="52"/>
      <c r="G86" s="1"/>
    </row>
    <row r="87" spans="1:7">
      <c r="A87" s="88"/>
      <c r="B87" s="87"/>
      <c r="C87" s="87"/>
      <c r="D87" s="90"/>
      <c r="G87" s="1"/>
    </row>
    <row r="88" spans="1:7">
      <c r="A88" s="88"/>
      <c r="B88" s="87"/>
      <c r="C88" s="87"/>
      <c r="D88" s="90"/>
      <c r="G88" s="1"/>
    </row>
    <row r="89" spans="1:7">
      <c r="A89" s="88"/>
      <c r="B89" s="87"/>
      <c r="C89" s="87"/>
      <c r="D89" s="90"/>
      <c r="E89" s="87"/>
      <c r="F89" s="94"/>
      <c r="G89" s="1"/>
    </row>
    <row r="90" spans="1:7">
      <c r="A90" s="52"/>
      <c r="B90" s="87"/>
      <c r="C90" s="87"/>
      <c r="G90" s="1"/>
    </row>
    <row r="91" spans="7:7">
      <c r="G91" s="1"/>
    </row>
    <row r="92" spans="7:7">
      <c r="G92" s="1"/>
    </row>
    <row r="93" spans="7:7">
      <c r="G93" s="1"/>
    </row>
    <row r="94" spans="7:7">
      <c r="G94" s="1"/>
    </row>
    <row r="95" spans="7:7">
      <c r="G95" s="1"/>
    </row>
    <row r="96" spans="7:7">
      <c r="G96" s="1"/>
    </row>
    <row r="97" spans="7:7">
      <c r="G97" s="1"/>
    </row>
    <row r="98" spans="7:7">
      <c r="G98" s="1"/>
    </row>
    <row r="99" spans="7:7">
      <c r="G99" s="1"/>
    </row>
    <row r="100" spans="7:7">
      <c r="G100" s="1"/>
    </row>
    <row r="101" spans="7:7">
      <c r="G101" s="1">
        <f t="shared" ref="G101:G119" si="1">+G100+F101-E101</f>
        <v>0</v>
      </c>
    </row>
    <row r="102" spans="7:7">
      <c r="G102" s="1">
        <f t="shared" si="1"/>
        <v>0</v>
      </c>
    </row>
    <row r="103" spans="7:7">
      <c r="G103" s="1">
        <f t="shared" si="1"/>
        <v>0</v>
      </c>
    </row>
    <row r="104" spans="7:7">
      <c r="G104" s="1">
        <f t="shared" si="1"/>
        <v>0</v>
      </c>
    </row>
    <row r="105" spans="7:7">
      <c r="G105" s="1">
        <f t="shared" si="1"/>
        <v>0</v>
      </c>
    </row>
    <row r="106" spans="7:7">
      <c r="G106" s="1">
        <f t="shared" si="1"/>
        <v>0</v>
      </c>
    </row>
    <row r="107" spans="7:7">
      <c r="G107" s="1">
        <f t="shared" si="1"/>
        <v>0</v>
      </c>
    </row>
    <row r="108" spans="7:7">
      <c r="G108" s="1">
        <f t="shared" si="1"/>
        <v>0</v>
      </c>
    </row>
    <row r="109" spans="7:7">
      <c r="G109" s="1">
        <f t="shared" si="1"/>
        <v>0</v>
      </c>
    </row>
    <row r="110" spans="7:7">
      <c r="G110" s="1">
        <f t="shared" si="1"/>
        <v>0</v>
      </c>
    </row>
    <row r="111" spans="7:7">
      <c r="G111" s="1">
        <f t="shared" si="1"/>
        <v>0</v>
      </c>
    </row>
    <row r="112" spans="7:7">
      <c r="G112" s="1">
        <f t="shared" si="1"/>
        <v>0</v>
      </c>
    </row>
    <row r="113" spans="7:7">
      <c r="G113" s="1">
        <f t="shared" si="1"/>
        <v>0</v>
      </c>
    </row>
    <row r="114" spans="7:7">
      <c r="G114" s="1">
        <f t="shared" si="1"/>
        <v>0</v>
      </c>
    </row>
    <row r="115" spans="7:7">
      <c r="G115" s="1">
        <f t="shared" si="1"/>
        <v>0</v>
      </c>
    </row>
    <row r="116" spans="7:7">
      <c r="G116" s="1">
        <f t="shared" si="1"/>
        <v>0</v>
      </c>
    </row>
    <row r="117" spans="7:7">
      <c r="G117" s="1">
        <f t="shared" si="1"/>
        <v>0</v>
      </c>
    </row>
    <row r="118" spans="7:7">
      <c r="G118" s="1">
        <f t="shared" si="1"/>
        <v>0</v>
      </c>
    </row>
    <row r="119" spans="7:7">
      <c r="G119" s="1">
        <f t="shared" si="1"/>
        <v>0</v>
      </c>
    </row>
  </sheetData>
  <autoFilter xmlns:etc="http://www.wps.cn/officeDocument/2017/etCustomData" ref="A1:J7" etc:filterBottomFollowUsedRange="0">
    <extLst/>
  </autoFilter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7"/>
  <sheetViews>
    <sheetView topLeftCell="C26" workbookViewId="0">
      <selection activeCell="A1" sqref="$A1:$XFD1048576"/>
    </sheetView>
  </sheetViews>
  <sheetFormatPr defaultColWidth="10.8181818181818" defaultRowHeight="14.5"/>
  <cols>
    <col min="1" max="1" width="12.1818181818182" style="38" customWidth="1"/>
    <col min="2" max="2" width="46.7272727272727" customWidth="1"/>
    <col min="3" max="3" width="19.7272727272727" customWidth="1"/>
    <col min="4" max="4" width="15.8181818181818" style="50" customWidth="1"/>
    <col min="5" max="5" width="15.8181818181818" style="51" customWidth="1"/>
    <col min="6" max="6" width="12.2727272727273" customWidth="1"/>
    <col min="7" max="7" width="13" customWidth="1"/>
    <col min="8" max="8" width="14.1818181818182" style="50" customWidth="1"/>
    <col min="10" max="10" width="12.7272727272727" customWidth="1"/>
    <col min="11" max="11" width="15.9090909090909" customWidth="1"/>
    <col min="12" max="12" width="13.4545454545455" customWidth="1"/>
  </cols>
  <sheetData>
    <row r="1" ht="29.15" customHeight="1" spans="1:12">
      <c r="A1" s="52" t="s">
        <v>69</v>
      </c>
      <c r="B1" s="53" t="s">
        <v>70</v>
      </c>
      <c r="C1" s="53" t="s">
        <v>71</v>
      </c>
      <c r="D1" s="54" t="s">
        <v>72</v>
      </c>
      <c r="E1" s="55" t="s">
        <v>73</v>
      </c>
      <c r="F1" s="53" t="s">
        <v>74</v>
      </c>
      <c r="G1" s="53" t="s">
        <v>75</v>
      </c>
      <c r="H1" s="54" t="s">
        <v>0</v>
      </c>
      <c r="I1" s="69" t="s">
        <v>76</v>
      </c>
      <c r="J1" s="53" t="s">
        <v>77</v>
      </c>
      <c r="K1" s="69" t="s">
        <v>78</v>
      </c>
      <c r="L1" s="53" t="s">
        <v>79</v>
      </c>
    </row>
    <row r="2" ht="19.5" customHeight="1" spans="1:12">
      <c r="A2" s="52">
        <v>46023</v>
      </c>
      <c r="B2" t="s">
        <v>80</v>
      </c>
      <c r="C2" t="s">
        <v>81</v>
      </c>
      <c r="D2" s="56" t="s">
        <v>10</v>
      </c>
      <c r="E2" s="57">
        <v>15000</v>
      </c>
      <c r="F2" s="58">
        <f t="shared" ref="F2:F65" si="0">+E2/G2</f>
        <v>26.8336314847943</v>
      </c>
      <c r="G2">
        <v>559</v>
      </c>
      <c r="H2" s="59" t="s">
        <v>9</v>
      </c>
      <c r="I2" s="70"/>
      <c r="J2" t="s">
        <v>82</v>
      </c>
      <c r="K2" s="71" t="s">
        <v>83</v>
      </c>
      <c r="L2" t="s">
        <v>84</v>
      </c>
    </row>
    <row r="3" ht="18" customHeight="1" spans="1:12">
      <c r="A3" s="60">
        <v>46023</v>
      </c>
      <c r="B3" t="s">
        <v>85</v>
      </c>
      <c r="C3" t="s">
        <v>81</v>
      </c>
      <c r="D3" t="s">
        <v>14</v>
      </c>
      <c r="E3" s="61">
        <v>17500</v>
      </c>
      <c r="F3" s="58">
        <f t="shared" si="0"/>
        <v>31.3059033989267</v>
      </c>
      <c r="G3">
        <v>559</v>
      </c>
      <c r="H3" s="50" t="s">
        <v>13</v>
      </c>
      <c r="J3" t="s">
        <v>82</v>
      </c>
      <c r="K3" s="71" t="s">
        <v>83</v>
      </c>
      <c r="L3" t="s">
        <v>84</v>
      </c>
    </row>
    <row r="4" spans="1:12">
      <c r="A4" s="52">
        <v>46023</v>
      </c>
      <c r="B4" t="s">
        <v>80</v>
      </c>
      <c r="C4" s="62" t="s">
        <v>81</v>
      </c>
      <c r="D4" s="62" t="s">
        <v>12</v>
      </c>
      <c r="E4" s="61">
        <v>15000</v>
      </c>
      <c r="F4" s="58">
        <f t="shared" si="0"/>
        <v>26.8336314847943</v>
      </c>
      <c r="G4">
        <v>559</v>
      </c>
      <c r="H4" s="63" t="s">
        <v>11</v>
      </c>
      <c r="I4" s="62"/>
      <c r="J4" t="s">
        <v>82</v>
      </c>
      <c r="K4" s="71" t="s">
        <v>86</v>
      </c>
      <c r="L4" t="s">
        <v>84</v>
      </c>
    </row>
    <row r="5" spans="1:12">
      <c r="A5" s="64">
        <v>46023</v>
      </c>
      <c r="B5" t="s">
        <v>80</v>
      </c>
      <c r="C5" t="s">
        <v>81</v>
      </c>
      <c r="D5" t="s">
        <v>24</v>
      </c>
      <c r="E5" s="57">
        <v>15000</v>
      </c>
      <c r="F5" s="58">
        <f t="shared" si="0"/>
        <v>26.8336314847943</v>
      </c>
      <c r="G5">
        <v>559</v>
      </c>
      <c r="H5" s="50" t="s">
        <v>23</v>
      </c>
      <c r="J5" t="s">
        <v>82</v>
      </c>
      <c r="K5" s="71" t="s">
        <v>83</v>
      </c>
      <c r="L5" t="s">
        <v>84</v>
      </c>
    </row>
    <row r="6" spans="1:12">
      <c r="A6" s="52">
        <v>46023</v>
      </c>
      <c r="B6" t="s">
        <v>80</v>
      </c>
      <c r="C6" s="65" t="s">
        <v>81</v>
      </c>
      <c r="D6" s="56" t="s">
        <v>10</v>
      </c>
      <c r="E6" s="61">
        <v>15000</v>
      </c>
      <c r="F6" s="58">
        <f t="shared" si="0"/>
        <v>26.8336314847943</v>
      </c>
      <c r="G6">
        <v>559</v>
      </c>
      <c r="H6" s="50" t="s">
        <v>28</v>
      </c>
      <c r="J6" t="s">
        <v>82</v>
      </c>
      <c r="K6" s="71" t="s">
        <v>87</v>
      </c>
      <c r="L6" t="s">
        <v>84</v>
      </c>
    </row>
    <row r="7" spans="1:12">
      <c r="A7" s="52">
        <v>46023</v>
      </c>
      <c r="B7" t="s">
        <v>80</v>
      </c>
      <c r="C7" t="s">
        <v>81</v>
      </c>
      <c r="D7" t="s">
        <v>27</v>
      </c>
      <c r="E7" s="61">
        <v>10000</v>
      </c>
      <c r="F7" s="58">
        <f t="shared" si="0"/>
        <v>17.8890876565295</v>
      </c>
      <c r="G7">
        <v>559</v>
      </c>
      <c r="H7" s="50" t="s">
        <v>26</v>
      </c>
      <c r="J7" t="s">
        <v>82</v>
      </c>
      <c r="K7" s="71" t="s">
        <v>83</v>
      </c>
      <c r="L7" t="s">
        <v>84</v>
      </c>
    </row>
    <row r="8" spans="1:12">
      <c r="A8" s="66">
        <v>46023</v>
      </c>
      <c r="B8" t="s">
        <v>80</v>
      </c>
      <c r="C8" t="s">
        <v>81</v>
      </c>
      <c r="D8" t="s">
        <v>12</v>
      </c>
      <c r="E8" s="57">
        <v>15000</v>
      </c>
      <c r="F8" s="58">
        <f t="shared" si="0"/>
        <v>26.8336314847943</v>
      </c>
      <c r="G8">
        <v>559</v>
      </c>
      <c r="H8" s="50" t="s">
        <v>21</v>
      </c>
      <c r="J8" t="s">
        <v>82</v>
      </c>
      <c r="K8" s="71" t="s">
        <v>86</v>
      </c>
      <c r="L8" t="s">
        <v>84</v>
      </c>
    </row>
    <row r="9" spans="1:12">
      <c r="A9" s="52">
        <v>46023</v>
      </c>
      <c r="B9" t="s">
        <v>80</v>
      </c>
      <c r="C9" s="62" t="s">
        <v>81</v>
      </c>
      <c r="D9" s="62" t="s">
        <v>12</v>
      </c>
      <c r="E9" s="61">
        <v>15000</v>
      </c>
      <c r="F9" s="58">
        <f t="shared" si="0"/>
        <v>26.8336314847943</v>
      </c>
      <c r="G9">
        <v>559</v>
      </c>
      <c r="H9" s="63" t="s">
        <v>18</v>
      </c>
      <c r="I9" s="62"/>
      <c r="J9" t="s">
        <v>82</v>
      </c>
      <c r="K9" s="71" t="s">
        <v>86</v>
      </c>
      <c r="L9" t="s">
        <v>84</v>
      </c>
    </row>
    <row r="10" spans="1:12">
      <c r="A10" s="52">
        <v>46027</v>
      </c>
      <c r="B10" t="s">
        <v>80</v>
      </c>
      <c r="C10" t="s">
        <v>81</v>
      </c>
      <c r="D10" t="s">
        <v>12</v>
      </c>
      <c r="E10" s="57">
        <v>15000</v>
      </c>
      <c r="F10" s="58">
        <f t="shared" si="0"/>
        <v>26.8336314847943</v>
      </c>
      <c r="G10">
        <v>559</v>
      </c>
      <c r="H10" s="50" t="s">
        <v>16</v>
      </c>
      <c r="J10" t="s">
        <v>82</v>
      </c>
      <c r="K10" s="71" t="s">
        <v>86</v>
      </c>
      <c r="L10" t="s">
        <v>84</v>
      </c>
    </row>
    <row r="11" spans="1:12">
      <c r="A11" s="52">
        <v>46027</v>
      </c>
      <c r="B11" t="s">
        <v>88</v>
      </c>
      <c r="C11" t="s">
        <v>89</v>
      </c>
      <c r="D11" t="s">
        <v>27</v>
      </c>
      <c r="E11" s="61">
        <v>12000</v>
      </c>
      <c r="F11" s="58">
        <f t="shared" si="0"/>
        <v>21.4669051878354</v>
      </c>
      <c r="G11">
        <v>559</v>
      </c>
      <c r="H11" s="50" t="s">
        <v>26</v>
      </c>
      <c r="I11" t="s">
        <v>90</v>
      </c>
      <c r="J11" t="s">
        <v>82</v>
      </c>
      <c r="K11" s="71" t="s">
        <v>87</v>
      </c>
      <c r="L11" t="s">
        <v>84</v>
      </c>
    </row>
    <row r="12" spans="1:12">
      <c r="A12" s="52">
        <v>46034</v>
      </c>
      <c r="B12" t="s">
        <v>91</v>
      </c>
      <c r="C12" t="s">
        <v>89</v>
      </c>
      <c r="D12" s="56" t="s">
        <v>27</v>
      </c>
      <c r="E12" s="61">
        <v>13000</v>
      </c>
      <c r="F12" s="58">
        <f t="shared" si="0"/>
        <v>23.2558139534884</v>
      </c>
      <c r="G12">
        <v>559</v>
      </c>
      <c r="H12" s="50" t="s">
        <v>26</v>
      </c>
      <c r="I12" t="s">
        <v>90</v>
      </c>
      <c r="J12" t="s">
        <v>82</v>
      </c>
      <c r="K12" s="71" t="s">
        <v>87</v>
      </c>
      <c r="L12" t="s">
        <v>84</v>
      </c>
    </row>
    <row r="13" spans="1:12">
      <c r="A13" s="67">
        <v>46034</v>
      </c>
      <c r="B13" t="s">
        <v>92</v>
      </c>
      <c r="C13" t="s">
        <v>89</v>
      </c>
      <c r="D13" s="56" t="s">
        <v>10</v>
      </c>
      <c r="E13" s="57">
        <v>5000</v>
      </c>
      <c r="F13" s="58">
        <f t="shared" si="0"/>
        <v>8.94454382826476</v>
      </c>
      <c r="G13">
        <v>559</v>
      </c>
      <c r="H13" s="59" t="s">
        <v>9</v>
      </c>
      <c r="I13" t="s">
        <v>93</v>
      </c>
      <c r="J13" t="s">
        <v>82</v>
      </c>
      <c r="K13" s="71" t="s">
        <v>87</v>
      </c>
      <c r="L13" t="s">
        <v>84</v>
      </c>
    </row>
    <row r="14" spans="1:12">
      <c r="A14" s="64">
        <v>46036</v>
      </c>
      <c r="B14" t="s">
        <v>94</v>
      </c>
      <c r="C14" t="s">
        <v>89</v>
      </c>
      <c r="D14" s="56" t="s">
        <v>10</v>
      </c>
      <c r="E14" s="57">
        <v>5000</v>
      </c>
      <c r="F14" s="58">
        <f t="shared" si="0"/>
        <v>8.94454382826476</v>
      </c>
      <c r="G14">
        <v>559</v>
      </c>
      <c r="H14" s="59" t="s">
        <v>9</v>
      </c>
      <c r="I14" t="s">
        <v>93</v>
      </c>
      <c r="J14" t="s">
        <v>82</v>
      </c>
      <c r="K14" s="71" t="s">
        <v>87</v>
      </c>
      <c r="L14" t="s">
        <v>84</v>
      </c>
    </row>
    <row r="15" spans="1:12">
      <c r="A15" s="64">
        <v>46036</v>
      </c>
      <c r="B15" s="65" t="s">
        <v>95</v>
      </c>
      <c r="C15" t="s">
        <v>89</v>
      </c>
      <c r="D15" s="56" t="s">
        <v>10</v>
      </c>
      <c r="E15" s="57">
        <v>3000</v>
      </c>
      <c r="F15" s="58">
        <f t="shared" si="0"/>
        <v>5.36672629695885</v>
      </c>
      <c r="G15">
        <v>559</v>
      </c>
      <c r="H15" s="50" t="s">
        <v>28</v>
      </c>
      <c r="I15" t="s">
        <v>96</v>
      </c>
      <c r="J15" t="s">
        <v>82</v>
      </c>
      <c r="K15" s="71" t="s">
        <v>87</v>
      </c>
      <c r="L15" t="s">
        <v>84</v>
      </c>
    </row>
    <row r="16" spans="1:12">
      <c r="A16" s="52">
        <v>46037</v>
      </c>
      <c r="B16" s="65" t="s">
        <v>97</v>
      </c>
      <c r="C16" t="s">
        <v>89</v>
      </c>
      <c r="D16" s="56" t="s">
        <v>10</v>
      </c>
      <c r="E16" s="57">
        <v>3000</v>
      </c>
      <c r="F16" s="58">
        <f t="shared" si="0"/>
        <v>5.36672629695885</v>
      </c>
      <c r="G16">
        <v>559</v>
      </c>
      <c r="H16" s="50" t="s">
        <v>28</v>
      </c>
      <c r="I16" t="s">
        <v>96</v>
      </c>
      <c r="J16" t="s">
        <v>82</v>
      </c>
      <c r="K16" s="71" t="s">
        <v>87</v>
      </c>
      <c r="L16" t="s">
        <v>84</v>
      </c>
    </row>
    <row r="17" spans="1:12">
      <c r="A17" s="67">
        <v>46041</v>
      </c>
      <c r="B17" t="s">
        <v>98</v>
      </c>
      <c r="C17" t="s">
        <v>99</v>
      </c>
      <c r="D17" s="62" t="s">
        <v>10</v>
      </c>
      <c r="E17" s="57">
        <v>500000</v>
      </c>
      <c r="F17" s="58">
        <f t="shared" si="0"/>
        <v>894.454382826476</v>
      </c>
      <c r="G17">
        <v>559</v>
      </c>
      <c r="H17" s="50" t="s">
        <v>33</v>
      </c>
      <c r="I17" t="s">
        <v>100</v>
      </c>
      <c r="J17" t="s">
        <v>82</v>
      </c>
      <c r="K17" s="71" t="s">
        <v>87</v>
      </c>
      <c r="L17" t="s">
        <v>84</v>
      </c>
    </row>
    <row r="18" spans="1:12">
      <c r="A18" s="67">
        <v>46041</v>
      </c>
      <c r="B18" t="s">
        <v>101</v>
      </c>
      <c r="C18" t="s">
        <v>81</v>
      </c>
      <c r="D18" s="56" t="s">
        <v>10</v>
      </c>
      <c r="E18" s="57">
        <v>5000</v>
      </c>
      <c r="F18" s="58">
        <f t="shared" si="0"/>
        <v>8.94454382826476</v>
      </c>
      <c r="G18">
        <v>559</v>
      </c>
      <c r="H18" s="59" t="s">
        <v>9</v>
      </c>
      <c r="I18" t="s">
        <v>102</v>
      </c>
      <c r="J18" t="s">
        <v>82</v>
      </c>
      <c r="K18" s="71" t="s">
        <v>87</v>
      </c>
      <c r="L18" t="s">
        <v>84</v>
      </c>
    </row>
    <row r="19" spans="1:12">
      <c r="A19" s="67">
        <v>46041</v>
      </c>
      <c r="B19" t="s">
        <v>101</v>
      </c>
      <c r="C19" t="s">
        <v>81</v>
      </c>
      <c r="D19" s="56" t="s">
        <v>14</v>
      </c>
      <c r="E19" s="57">
        <v>10000</v>
      </c>
      <c r="F19" s="58">
        <f t="shared" si="0"/>
        <v>17.8890876565295</v>
      </c>
      <c r="G19">
        <v>559</v>
      </c>
      <c r="H19" s="50" t="s">
        <v>13</v>
      </c>
      <c r="I19" t="s">
        <v>102</v>
      </c>
      <c r="J19" t="s">
        <v>82</v>
      </c>
      <c r="K19" s="71" t="s">
        <v>87</v>
      </c>
      <c r="L19" t="s">
        <v>84</v>
      </c>
    </row>
    <row r="20" spans="1:12">
      <c r="A20" s="67">
        <v>46041</v>
      </c>
      <c r="B20" t="s">
        <v>101</v>
      </c>
      <c r="C20" t="s">
        <v>81</v>
      </c>
      <c r="D20" s="56" t="s">
        <v>12</v>
      </c>
      <c r="E20" s="57">
        <v>5000</v>
      </c>
      <c r="F20" s="58">
        <f t="shared" si="0"/>
        <v>8.94454382826476</v>
      </c>
      <c r="G20">
        <v>559</v>
      </c>
      <c r="H20" s="63" t="s">
        <v>11</v>
      </c>
      <c r="I20" t="s">
        <v>102</v>
      </c>
      <c r="J20" t="s">
        <v>82</v>
      </c>
      <c r="K20" s="71" t="s">
        <v>86</v>
      </c>
      <c r="L20" t="s">
        <v>84</v>
      </c>
    </row>
    <row r="21" spans="1:12">
      <c r="A21" s="67">
        <v>46041</v>
      </c>
      <c r="B21" t="s">
        <v>101</v>
      </c>
      <c r="C21" t="s">
        <v>81</v>
      </c>
      <c r="D21" s="56" t="s">
        <v>24</v>
      </c>
      <c r="E21">
        <v>5000</v>
      </c>
      <c r="F21" s="58">
        <f t="shared" si="0"/>
        <v>8.94454382826476</v>
      </c>
      <c r="G21">
        <v>559</v>
      </c>
      <c r="H21" s="50" t="s">
        <v>23</v>
      </c>
      <c r="I21" t="s">
        <v>102</v>
      </c>
      <c r="J21" t="s">
        <v>82</v>
      </c>
      <c r="K21" s="71" t="s">
        <v>87</v>
      </c>
      <c r="L21" t="s">
        <v>84</v>
      </c>
    </row>
    <row r="22" spans="1:12">
      <c r="A22" s="52">
        <v>46041</v>
      </c>
      <c r="B22" t="s">
        <v>101</v>
      </c>
      <c r="C22" t="s">
        <v>81</v>
      </c>
      <c r="D22" s="56" t="s">
        <v>10</v>
      </c>
      <c r="E22">
        <v>5000</v>
      </c>
      <c r="F22" s="58">
        <f t="shared" si="0"/>
        <v>8.94454382826476</v>
      </c>
      <c r="G22">
        <v>559</v>
      </c>
      <c r="H22" s="50" t="s">
        <v>28</v>
      </c>
      <c r="I22" t="s">
        <v>102</v>
      </c>
      <c r="J22" t="s">
        <v>82</v>
      </c>
      <c r="K22" s="71" t="s">
        <v>87</v>
      </c>
      <c r="L22" t="s">
        <v>84</v>
      </c>
    </row>
    <row r="23" spans="1:12">
      <c r="A23" s="52">
        <v>46041</v>
      </c>
      <c r="B23" s="65" t="s">
        <v>95</v>
      </c>
      <c r="C23" t="s">
        <v>89</v>
      </c>
      <c r="D23" s="56" t="s">
        <v>10</v>
      </c>
      <c r="E23">
        <v>3000</v>
      </c>
      <c r="F23" s="58">
        <f t="shared" si="0"/>
        <v>5.36672629695885</v>
      </c>
      <c r="G23">
        <v>559</v>
      </c>
      <c r="H23" s="50" t="s">
        <v>28</v>
      </c>
      <c r="I23" t="s">
        <v>103</v>
      </c>
      <c r="J23" s="72" t="s">
        <v>82</v>
      </c>
      <c r="K23" s="71" t="s">
        <v>87</v>
      </c>
      <c r="L23" t="s">
        <v>84</v>
      </c>
    </row>
    <row r="24" spans="1:12">
      <c r="A24" s="52">
        <v>46041</v>
      </c>
      <c r="B24" s="65" t="s">
        <v>104</v>
      </c>
      <c r="C24" t="s">
        <v>89</v>
      </c>
      <c r="D24" s="56" t="s">
        <v>10</v>
      </c>
      <c r="E24">
        <v>5000</v>
      </c>
      <c r="F24" s="58">
        <f t="shared" si="0"/>
        <v>8.94454382826476</v>
      </c>
      <c r="G24">
        <v>559</v>
      </c>
      <c r="H24" s="50" t="s">
        <v>28</v>
      </c>
      <c r="I24" t="s">
        <v>103</v>
      </c>
      <c r="J24" t="s">
        <v>82</v>
      </c>
      <c r="K24" s="71" t="s">
        <v>87</v>
      </c>
      <c r="L24" t="s">
        <v>84</v>
      </c>
    </row>
    <row r="25" spans="1:12">
      <c r="A25" s="52">
        <v>46041</v>
      </c>
      <c r="B25" s="65" t="s">
        <v>105</v>
      </c>
      <c r="C25" t="s">
        <v>89</v>
      </c>
      <c r="D25" s="56" t="s">
        <v>10</v>
      </c>
      <c r="E25">
        <v>5000</v>
      </c>
      <c r="F25" s="58">
        <f t="shared" si="0"/>
        <v>8.94454382826476</v>
      </c>
      <c r="G25">
        <v>559</v>
      </c>
      <c r="H25" s="50" t="s">
        <v>28</v>
      </c>
      <c r="I25" t="s">
        <v>103</v>
      </c>
      <c r="J25" t="s">
        <v>82</v>
      </c>
      <c r="K25" s="71" t="s">
        <v>87</v>
      </c>
      <c r="L25" t="s">
        <v>84</v>
      </c>
    </row>
    <row r="26" spans="1:12">
      <c r="A26" s="52">
        <v>46041</v>
      </c>
      <c r="B26" s="65" t="s">
        <v>106</v>
      </c>
      <c r="C26" t="s">
        <v>107</v>
      </c>
      <c r="D26" s="56" t="s">
        <v>10</v>
      </c>
      <c r="E26">
        <v>400</v>
      </c>
      <c r="F26" s="58">
        <f t="shared" si="0"/>
        <v>0.715563506261181</v>
      </c>
      <c r="G26">
        <v>559</v>
      </c>
      <c r="H26" s="50" t="s">
        <v>28</v>
      </c>
      <c r="I26" t="s">
        <v>108</v>
      </c>
      <c r="J26" t="s">
        <v>82</v>
      </c>
      <c r="K26" s="71" t="s">
        <v>87</v>
      </c>
      <c r="L26" t="s">
        <v>84</v>
      </c>
    </row>
    <row r="27" spans="1:12">
      <c r="A27" s="52">
        <v>46041</v>
      </c>
      <c r="B27" s="65" t="s">
        <v>109</v>
      </c>
      <c r="C27" t="s">
        <v>107</v>
      </c>
      <c r="D27" s="56" t="s">
        <v>10</v>
      </c>
      <c r="E27">
        <v>1700</v>
      </c>
      <c r="F27" s="58">
        <f t="shared" si="0"/>
        <v>3.04114490161002</v>
      </c>
      <c r="G27">
        <v>559</v>
      </c>
      <c r="H27" s="50" t="s">
        <v>28</v>
      </c>
      <c r="I27" t="s">
        <v>108</v>
      </c>
      <c r="J27" t="s">
        <v>82</v>
      </c>
      <c r="K27" s="71" t="s">
        <v>87</v>
      </c>
      <c r="L27" t="s">
        <v>84</v>
      </c>
    </row>
    <row r="28" spans="1:12">
      <c r="A28" s="52">
        <v>46041</v>
      </c>
      <c r="B28" s="65" t="s">
        <v>110</v>
      </c>
      <c r="C28" t="s">
        <v>107</v>
      </c>
      <c r="D28" s="56" t="s">
        <v>10</v>
      </c>
      <c r="E28">
        <v>2310</v>
      </c>
      <c r="F28" s="58">
        <f t="shared" si="0"/>
        <v>4.13237924865832</v>
      </c>
      <c r="G28">
        <v>559</v>
      </c>
      <c r="H28" s="50" t="s">
        <v>28</v>
      </c>
      <c r="I28" t="s">
        <v>108</v>
      </c>
      <c r="J28" t="s">
        <v>82</v>
      </c>
      <c r="K28" s="71" t="s">
        <v>87</v>
      </c>
      <c r="L28" t="s">
        <v>84</v>
      </c>
    </row>
    <row r="29" spans="1:12">
      <c r="A29" s="52">
        <v>46041</v>
      </c>
      <c r="B29" s="65" t="s">
        <v>111</v>
      </c>
      <c r="C29" t="s">
        <v>107</v>
      </c>
      <c r="D29" s="56" t="s">
        <v>10</v>
      </c>
      <c r="E29">
        <v>1500</v>
      </c>
      <c r="F29" s="58">
        <f t="shared" si="0"/>
        <v>2.68336314847943</v>
      </c>
      <c r="G29">
        <v>559</v>
      </c>
      <c r="H29" s="50" t="s">
        <v>28</v>
      </c>
      <c r="I29" t="s">
        <v>108</v>
      </c>
      <c r="J29" t="s">
        <v>82</v>
      </c>
      <c r="K29" s="71" t="s">
        <v>87</v>
      </c>
      <c r="L29" t="s">
        <v>84</v>
      </c>
    </row>
    <row r="30" spans="1:12">
      <c r="A30" s="52">
        <v>46041</v>
      </c>
      <c r="B30" s="65" t="s">
        <v>112</v>
      </c>
      <c r="C30" t="s">
        <v>107</v>
      </c>
      <c r="D30" s="56" t="s">
        <v>10</v>
      </c>
      <c r="E30">
        <v>1750</v>
      </c>
      <c r="F30" s="58">
        <f t="shared" si="0"/>
        <v>3.13059033989267</v>
      </c>
      <c r="G30">
        <v>559</v>
      </c>
      <c r="H30" s="50" t="s">
        <v>28</v>
      </c>
      <c r="I30" t="s">
        <v>108</v>
      </c>
      <c r="J30" t="s">
        <v>82</v>
      </c>
      <c r="K30" s="71" t="s">
        <v>87</v>
      </c>
      <c r="L30" t="s">
        <v>84</v>
      </c>
    </row>
    <row r="31" spans="1:12">
      <c r="A31" s="52">
        <v>46041</v>
      </c>
      <c r="B31" s="65" t="s">
        <v>113</v>
      </c>
      <c r="C31" t="s">
        <v>107</v>
      </c>
      <c r="D31" s="56" t="s">
        <v>10</v>
      </c>
      <c r="E31">
        <v>800</v>
      </c>
      <c r="F31" s="58">
        <f t="shared" si="0"/>
        <v>1.43112701252236</v>
      </c>
      <c r="G31">
        <v>559</v>
      </c>
      <c r="H31" s="50" t="s">
        <v>28</v>
      </c>
      <c r="I31" t="s">
        <v>108</v>
      </c>
      <c r="J31" t="s">
        <v>82</v>
      </c>
      <c r="K31" s="71" t="s">
        <v>87</v>
      </c>
      <c r="L31" t="s">
        <v>84</v>
      </c>
    </row>
    <row r="32" spans="1:12">
      <c r="A32" s="52">
        <v>46041</v>
      </c>
      <c r="B32" s="65" t="s">
        <v>114</v>
      </c>
      <c r="C32" t="s">
        <v>107</v>
      </c>
      <c r="D32" s="56" t="s">
        <v>10</v>
      </c>
      <c r="E32">
        <v>800</v>
      </c>
      <c r="F32" s="58">
        <f t="shared" si="0"/>
        <v>1.43112701252236</v>
      </c>
      <c r="G32">
        <v>559</v>
      </c>
      <c r="H32" s="50" t="s">
        <v>28</v>
      </c>
      <c r="I32" t="s">
        <v>108</v>
      </c>
      <c r="J32" t="s">
        <v>82</v>
      </c>
      <c r="K32" s="71" t="s">
        <v>87</v>
      </c>
      <c r="L32" t="s">
        <v>84</v>
      </c>
    </row>
    <row r="33" spans="1:12">
      <c r="A33" s="52">
        <v>46041</v>
      </c>
      <c r="B33" s="65" t="s">
        <v>115</v>
      </c>
      <c r="C33" t="s">
        <v>107</v>
      </c>
      <c r="D33" s="56" t="s">
        <v>10</v>
      </c>
      <c r="E33">
        <v>150</v>
      </c>
      <c r="F33" s="58">
        <f t="shared" si="0"/>
        <v>0.268336314847943</v>
      </c>
      <c r="G33">
        <v>559</v>
      </c>
      <c r="H33" s="50" t="s">
        <v>28</v>
      </c>
      <c r="I33" t="s">
        <v>108</v>
      </c>
      <c r="J33" t="s">
        <v>82</v>
      </c>
      <c r="K33" s="71" t="s">
        <v>87</v>
      </c>
      <c r="L33" t="s">
        <v>84</v>
      </c>
    </row>
    <row r="34" spans="1:12">
      <c r="A34" s="52">
        <v>46041</v>
      </c>
      <c r="B34" s="65" t="s">
        <v>116</v>
      </c>
      <c r="C34" t="s">
        <v>107</v>
      </c>
      <c r="D34" s="56" t="s">
        <v>10</v>
      </c>
      <c r="E34">
        <v>1100</v>
      </c>
      <c r="F34" s="58">
        <f t="shared" si="0"/>
        <v>1.96779964221825</v>
      </c>
      <c r="G34">
        <v>559</v>
      </c>
      <c r="H34" s="50" t="s">
        <v>28</v>
      </c>
      <c r="I34" t="s">
        <v>108</v>
      </c>
      <c r="J34" t="s">
        <v>82</v>
      </c>
      <c r="K34" s="71" t="s">
        <v>87</v>
      </c>
      <c r="L34" t="s">
        <v>84</v>
      </c>
    </row>
    <row r="35" spans="1:12">
      <c r="A35" s="52">
        <v>46041</v>
      </c>
      <c r="B35" s="65" t="s">
        <v>117</v>
      </c>
      <c r="C35" t="s">
        <v>107</v>
      </c>
      <c r="D35" s="56" t="s">
        <v>10</v>
      </c>
      <c r="E35">
        <v>3000</v>
      </c>
      <c r="F35" s="58">
        <f t="shared" si="0"/>
        <v>5.36672629695885</v>
      </c>
      <c r="G35">
        <v>559</v>
      </c>
      <c r="H35" s="50" t="s">
        <v>28</v>
      </c>
      <c r="I35" t="s">
        <v>108</v>
      </c>
      <c r="J35" t="s">
        <v>82</v>
      </c>
      <c r="K35" s="71" t="s">
        <v>87</v>
      </c>
      <c r="L35" t="s">
        <v>84</v>
      </c>
    </row>
    <row r="36" spans="1:12">
      <c r="A36" s="52">
        <v>46041</v>
      </c>
      <c r="B36" s="65" t="s">
        <v>118</v>
      </c>
      <c r="C36" t="s">
        <v>107</v>
      </c>
      <c r="D36" s="56" t="s">
        <v>10</v>
      </c>
      <c r="E36">
        <v>1500</v>
      </c>
      <c r="F36" s="58">
        <f t="shared" si="0"/>
        <v>2.68336314847943</v>
      </c>
      <c r="G36">
        <v>559</v>
      </c>
      <c r="H36" s="50" t="s">
        <v>28</v>
      </c>
      <c r="I36" t="s">
        <v>108</v>
      </c>
      <c r="J36" t="s">
        <v>82</v>
      </c>
      <c r="K36" s="71" t="s">
        <v>87</v>
      </c>
      <c r="L36" t="s">
        <v>84</v>
      </c>
    </row>
    <row r="37" spans="1:12">
      <c r="A37" s="52">
        <v>46041</v>
      </c>
      <c r="B37" s="65" t="s">
        <v>119</v>
      </c>
      <c r="C37" t="s">
        <v>107</v>
      </c>
      <c r="D37" s="56" t="s">
        <v>10</v>
      </c>
      <c r="E37">
        <v>1500</v>
      </c>
      <c r="F37" s="58">
        <f t="shared" si="0"/>
        <v>2.68336314847943</v>
      </c>
      <c r="G37">
        <v>559</v>
      </c>
      <c r="H37" s="50" t="s">
        <v>28</v>
      </c>
      <c r="I37" t="s">
        <v>108</v>
      </c>
      <c r="J37" t="s">
        <v>82</v>
      </c>
      <c r="K37" s="71" t="s">
        <v>87</v>
      </c>
      <c r="L37" t="s">
        <v>84</v>
      </c>
    </row>
    <row r="38" spans="1:12">
      <c r="A38" s="52">
        <v>46041</v>
      </c>
      <c r="B38" s="65" t="s">
        <v>120</v>
      </c>
      <c r="C38" t="s">
        <v>107</v>
      </c>
      <c r="D38" s="56" t="s">
        <v>10</v>
      </c>
      <c r="E38">
        <v>400</v>
      </c>
      <c r="F38" s="58">
        <f t="shared" si="0"/>
        <v>0.715563506261181</v>
      </c>
      <c r="G38">
        <v>559</v>
      </c>
      <c r="H38" s="50" t="s">
        <v>28</v>
      </c>
      <c r="I38" t="s">
        <v>108</v>
      </c>
      <c r="J38" t="s">
        <v>82</v>
      </c>
      <c r="K38" s="71" t="s">
        <v>87</v>
      </c>
      <c r="L38" t="s">
        <v>84</v>
      </c>
    </row>
    <row r="39" spans="1:12">
      <c r="A39" s="52">
        <v>46041</v>
      </c>
      <c r="B39" s="65" t="s">
        <v>121</v>
      </c>
      <c r="C39" t="s">
        <v>107</v>
      </c>
      <c r="D39" s="56" t="s">
        <v>10</v>
      </c>
      <c r="E39">
        <v>4500</v>
      </c>
      <c r="F39" s="58">
        <f t="shared" si="0"/>
        <v>8.05008944543828</v>
      </c>
      <c r="G39">
        <v>559</v>
      </c>
      <c r="H39" s="50" t="s">
        <v>28</v>
      </c>
      <c r="I39" t="s">
        <v>108</v>
      </c>
      <c r="J39" t="s">
        <v>82</v>
      </c>
      <c r="K39" s="71" t="s">
        <v>87</v>
      </c>
      <c r="L39" t="s">
        <v>84</v>
      </c>
    </row>
    <row r="40" spans="1:12">
      <c r="A40" s="52">
        <v>46041</v>
      </c>
      <c r="B40" s="65" t="s">
        <v>122</v>
      </c>
      <c r="C40" t="s">
        <v>107</v>
      </c>
      <c r="D40" s="56" t="s">
        <v>10</v>
      </c>
      <c r="E40">
        <v>800</v>
      </c>
      <c r="F40" s="58">
        <f t="shared" si="0"/>
        <v>1.43112701252236</v>
      </c>
      <c r="G40">
        <v>559</v>
      </c>
      <c r="H40" s="50" t="s">
        <v>28</v>
      </c>
      <c r="I40" t="s">
        <v>108</v>
      </c>
      <c r="J40" t="s">
        <v>82</v>
      </c>
      <c r="K40" s="71" t="s">
        <v>87</v>
      </c>
      <c r="L40" t="s">
        <v>84</v>
      </c>
    </row>
    <row r="41" spans="1:12">
      <c r="A41" s="52">
        <v>46041</v>
      </c>
      <c r="B41" s="65" t="s">
        <v>123</v>
      </c>
      <c r="C41" t="s">
        <v>107</v>
      </c>
      <c r="D41" s="56" t="s">
        <v>10</v>
      </c>
      <c r="E41">
        <v>500</v>
      </c>
      <c r="F41" s="58">
        <f t="shared" si="0"/>
        <v>0.894454382826476</v>
      </c>
      <c r="G41">
        <v>559</v>
      </c>
      <c r="H41" s="50" t="s">
        <v>28</v>
      </c>
      <c r="I41" t="s">
        <v>108</v>
      </c>
      <c r="J41" t="s">
        <v>82</v>
      </c>
      <c r="K41" s="71" t="s">
        <v>87</v>
      </c>
      <c r="L41" t="s">
        <v>84</v>
      </c>
    </row>
    <row r="42" spans="1:12">
      <c r="A42" s="52">
        <v>46041</v>
      </c>
      <c r="B42" s="65" t="s">
        <v>124</v>
      </c>
      <c r="C42" t="s">
        <v>107</v>
      </c>
      <c r="D42" s="56" t="s">
        <v>10</v>
      </c>
      <c r="E42">
        <v>1000</v>
      </c>
      <c r="F42" s="58">
        <f t="shared" si="0"/>
        <v>1.78890876565295</v>
      </c>
      <c r="G42">
        <v>559</v>
      </c>
      <c r="H42" s="50" t="s">
        <v>28</v>
      </c>
      <c r="I42" t="s">
        <v>108</v>
      </c>
      <c r="J42" t="s">
        <v>82</v>
      </c>
      <c r="K42" s="71" t="s">
        <v>87</v>
      </c>
      <c r="L42" t="s">
        <v>84</v>
      </c>
    </row>
    <row r="43" spans="1:12">
      <c r="A43" s="52">
        <v>46041</v>
      </c>
      <c r="B43" s="65" t="s">
        <v>123</v>
      </c>
      <c r="C43" t="s">
        <v>107</v>
      </c>
      <c r="D43" s="56" t="s">
        <v>10</v>
      </c>
      <c r="E43">
        <v>500</v>
      </c>
      <c r="F43" s="58">
        <f t="shared" si="0"/>
        <v>0.894454382826476</v>
      </c>
      <c r="G43">
        <v>559</v>
      </c>
      <c r="H43" s="50" t="s">
        <v>28</v>
      </c>
      <c r="I43" t="s">
        <v>108</v>
      </c>
      <c r="J43" t="s">
        <v>82</v>
      </c>
      <c r="K43" s="71" t="s">
        <v>87</v>
      </c>
      <c r="L43" t="s">
        <v>84</v>
      </c>
    </row>
    <row r="44" spans="1:12">
      <c r="A44" s="52">
        <v>46041</v>
      </c>
      <c r="B44" s="65" t="s">
        <v>125</v>
      </c>
      <c r="C44" t="s">
        <v>107</v>
      </c>
      <c r="D44" s="56" t="s">
        <v>10</v>
      </c>
      <c r="E44">
        <v>2600</v>
      </c>
      <c r="F44" s="58">
        <f t="shared" si="0"/>
        <v>4.65116279069767</v>
      </c>
      <c r="G44">
        <v>559</v>
      </c>
      <c r="H44" s="50" t="s">
        <v>28</v>
      </c>
      <c r="I44" t="s">
        <v>108</v>
      </c>
      <c r="J44" t="s">
        <v>82</v>
      </c>
      <c r="K44" s="71" t="s">
        <v>87</v>
      </c>
      <c r="L44" t="s">
        <v>84</v>
      </c>
    </row>
    <row r="45" spans="1:12">
      <c r="A45" s="52">
        <v>46041</v>
      </c>
      <c r="B45" s="65" t="s">
        <v>126</v>
      </c>
      <c r="C45" t="s">
        <v>107</v>
      </c>
      <c r="D45" s="56" t="s">
        <v>10</v>
      </c>
      <c r="E45">
        <v>900</v>
      </c>
      <c r="F45" s="58">
        <f t="shared" si="0"/>
        <v>1.61001788908766</v>
      </c>
      <c r="G45">
        <v>559</v>
      </c>
      <c r="H45" s="50" t="s">
        <v>28</v>
      </c>
      <c r="I45" t="s">
        <v>108</v>
      </c>
      <c r="J45" t="s">
        <v>82</v>
      </c>
      <c r="K45" s="71" t="s">
        <v>87</v>
      </c>
      <c r="L45" t="s">
        <v>84</v>
      </c>
    </row>
    <row r="46" spans="1:12">
      <c r="A46" s="52">
        <v>46041</v>
      </c>
      <c r="B46" s="65" t="s">
        <v>127</v>
      </c>
      <c r="C46" t="s">
        <v>107</v>
      </c>
      <c r="D46" s="56" t="s">
        <v>10</v>
      </c>
      <c r="E46">
        <v>1000</v>
      </c>
      <c r="F46" s="58">
        <f t="shared" si="0"/>
        <v>1.78890876565295</v>
      </c>
      <c r="G46">
        <v>559</v>
      </c>
      <c r="H46" s="50" t="s">
        <v>28</v>
      </c>
      <c r="I46" t="s">
        <v>108</v>
      </c>
      <c r="J46" t="s">
        <v>82</v>
      </c>
      <c r="K46" s="71" t="s">
        <v>87</v>
      </c>
      <c r="L46" t="s">
        <v>84</v>
      </c>
    </row>
    <row r="47" spans="1:12">
      <c r="A47" s="52">
        <v>46041</v>
      </c>
      <c r="B47" s="65" t="s">
        <v>126</v>
      </c>
      <c r="C47" t="s">
        <v>107</v>
      </c>
      <c r="D47" s="56" t="s">
        <v>10</v>
      </c>
      <c r="E47">
        <v>650</v>
      </c>
      <c r="F47" s="58">
        <f t="shared" si="0"/>
        <v>1.16279069767442</v>
      </c>
      <c r="G47">
        <v>559</v>
      </c>
      <c r="H47" s="50" t="s">
        <v>28</v>
      </c>
      <c r="I47" t="s">
        <v>108</v>
      </c>
      <c r="J47" t="s">
        <v>82</v>
      </c>
      <c r="K47" s="71" t="s">
        <v>87</v>
      </c>
      <c r="L47" t="s">
        <v>84</v>
      </c>
    </row>
    <row r="48" spans="1:12">
      <c r="A48" s="52">
        <v>46041</v>
      </c>
      <c r="B48" s="65" t="s">
        <v>128</v>
      </c>
      <c r="C48" t="s">
        <v>107</v>
      </c>
      <c r="D48" s="56" t="s">
        <v>10</v>
      </c>
      <c r="E48">
        <v>1100</v>
      </c>
      <c r="F48" s="58">
        <f t="shared" si="0"/>
        <v>1.96779964221825</v>
      </c>
      <c r="G48">
        <v>559</v>
      </c>
      <c r="H48" s="50" t="s">
        <v>28</v>
      </c>
      <c r="I48" t="s">
        <v>108</v>
      </c>
      <c r="J48" t="s">
        <v>82</v>
      </c>
      <c r="K48" s="71" t="s">
        <v>87</v>
      </c>
      <c r="L48" t="s">
        <v>84</v>
      </c>
    </row>
    <row r="49" spans="1:12">
      <c r="A49" s="52">
        <v>46041</v>
      </c>
      <c r="B49" s="65" t="s">
        <v>129</v>
      </c>
      <c r="C49" t="s">
        <v>89</v>
      </c>
      <c r="D49" s="56" t="s">
        <v>10</v>
      </c>
      <c r="E49">
        <v>1000</v>
      </c>
      <c r="F49" s="58">
        <f t="shared" si="0"/>
        <v>1.78890876565295</v>
      </c>
      <c r="G49">
        <v>559</v>
      </c>
      <c r="H49" s="50" t="s">
        <v>28</v>
      </c>
      <c r="I49" t="s">
        <v>130</v>
      </c>
      <c r="J49" t="s">
        <v>82</v>
      </c>
      <c r="K49" s="71" t="s">
        <v>87</v>
      </c>
      <c r="L49" t="s">
        <v>84</v>
      </c>
    </row>
    <row r="50" spans="1:12">
      <c r="A50" s="67">
        <v>46041</v>
      </c>
      <c r="B50" s="65" t="s">
        <v>131</v>
      </c>
      <c r="C50" t="s">
        <v>89</v>
      </c>
      <c r="D50" s="56" t="s">
        <v>10</v>
      </c>
      <c r="E50">
        <v>1000</v>
      </c>
      <c r="F50" s="58">
        <f t="shared" si="0"/>
        <v>1.78890876565295</v>
      </c>
      <c r="G50">
        <v>559</v>
      </c>
      <c r="H50" s="50" t="s">
        <v>28</v>
      </c>
      <c r="I50" t="s">
        <v>130</v>
      </c>
      <c r="J50" t="s">
        <v>82</v>
      </c>
      <c r="K50" s="71" t="s">
        <v>87</v>
      </c>
      <c r="L50" t="s">
        <v>84</v>
      </c>
    </row>
    <row r="51" spans="1:12">
      <c r="A51" s="67">
        <v>46041</v>
      </c>
      <c r="B51" t="s">
        <v>101</v>
      </c>
      <c r="C51" t="s">
        <v>81</v>
      </c>
      <c r="D51" s="56" t="s">
        <v>27</v>
      </c>
      <c r="E51">
        <v>5000</v>
      </c>
      <c r="F51" s="58">
        <f t="shared" si="0"/>
        <v>8.94454382826476</v>
      </c>
      <c r="G51">
        <v>559</v>
      </c>
      <c r="H51" s="50" t="s">
        <v>26</v>
      </c>
      <c r="I51" t="s">
        <v>102</v>
      </c>
      <c r="J51" t="s">
        <v>82</v>
      </c>
      <c r="K51" s="71" t="s">
        <v>87</v>
      </c>
      <c r="L51" t="s">
        <v>84</v>
      </c>
    </row>
    <row r="52" spans="1:12">
      <c r="A52" s="67">
        <v>46041</v>
      </c>
      <c r="B52" t="s">
        <v>101</v>
      </c>
      <c r="C52" t="s">
        <v>81</v>
      </c>
      <c r="D52" t="s">
        <v>12</v>
      </c>
      <c r="E52">
        <v>5000</v>
      </c>
      <c r="F52" s="58">
        <f t="shared" si="0"/>
        <v>8.94454382826476</v>
      </c>
      <c r="G52">
        <v>559</v>
      </c>
      <c r="H52" s="50" t="s">
        <v>21</v>
      </c>
      <c r="I52" t="s">
        <v>102</v>
      </c>
      <c r="J52" t="s">
        <v>82</v>
      </c>
      <c r="K52" s="71" t="s">
        <v>86</v>
      </c>
      <c r="L52" t="s">
        <v>84</v>
      </c>
    </row>
    <row r="53" spans="1:12">
      <c r="A53" s="67">
        <v>46041</v>
      </c>
      <c r="B53" t="s">
        <v>101</v>
      </c>
      <c r="C53" t="s">
        <v>81</v>
      </c>
      <c r="D53" s="56" t="s">
        <v>12</v>
      </c>
      <c r="E53">
        <v>5000</v>
      </c>
      <c r="F53" s="58">
        <f t="shared" si="0"/>
        <v>8.94454382826476</v>
      </c>
      <c r="G53">
        <v>559</v>
      </c>
      <c r="H53" s="63" t="s">
        <v>18</v>
      </c>
      <c r="I53" t="s">
        <v>102</v>
      </c>
      <c r="J53" t="s">
        <v>82</v>
      </c>
      <c r="K53" s="71" t="s">
        <v>86</v>
      </c>
      <c r="L53" t="s">
        <v>84</v>
      </c>
    </row>
    <row r="54" spans="1:12">
      <c r="A54" s="52">
        <v>46049</v>
      </c>
      <c r="B54" t="s">
        <v>101</v>
      </c>
      <c r="C54" t="s">
        <v>81</v>
      </c>
      <c r="D54" s="56" t="s">
        <v>12</v>
      </c>
      <c r="E54">
        <v>5000</v>
      </c>
      <c r="F54" s="58">
        <f t="shared" si="0"/>
        <v>8.94454382826476</v>
      </c>
      <c r="G54">
        <v>559</v>
      </c>
      <c r="H54" s="50" t="s">
        <v>16</v>
      </c>
      <c r="I54" t="s">
        <v>102</v>
      </c>
      <c r="J54" t="s">
        <v>82</v>
      </c>
      <c r="K54" s="71" t="s">
        <v>86</v>
      </c>
      <c r="L54" t="s">
        <v>84</v>
      </c>
    </row>
    <row r="55" spans="1:12">
      <c r="A55" s="52">
        <v>46049</v>
      </c>
      <c r="B55" t="s">
        <v>132</v>
      </c>
      <c r="C55" s="68" t="s">
        <v>81</v>
      </c>
      <c r="D55" s="56" t="s">
        <v>10</v>
      </c>
      <c r="E55">
        <v>5000</v>
      </c>
      <c r="F55" s="58">
        <f t="shared" si="0"/>
        <v>8.94454382826476</v>
      </c>
      <c r="G55">
        <v>559</v>
      </c>
      <c r="H55" s="59" t="s">
        <v>9</v>
      </c>
      <c r="I55" t="s">
        <v>133</v>
      </c>
      <c r="J55" t="s">
        <v>82</v>
      </c>
      <c r="K55" s="71" t="s">
        <v>87</v>
      </c>
      <c r="L55" t="s">
        <v>84</v>
      </c>
    </row>
    <row r="56" spans="1:12">
      <c r="A56" s="52">
        <v>46049</v>
      </c>
      <c r="B56" t="s">
        <v>132</v>
      </c>
      <c r="C56" s="68" t="s">
        <v>81</v>
      </c>
      <c r="D56" s="56" t="s">
        <v>14</v>
      </c>
      <c r="E56">
        <v>5000</v>
      </c>
      <c r="F56" s="58">
        <f t="shared" si="0"/>
        <v>8.94454382826476</v>
      </c>
      <c r="G56">
        <v>559</v>
      </c>
      <c r="H56" s="50" t="s">
        <v>13</v>
      </c>
      <c r="I56" t="s">
        <v>133</v>
      </c>
      <c r="J56" s="72" t="s">
        <v>82</v>
      </c>
      <c r="K56" s="71" t="s">
        <v>83</v>
      </c>
      <c r="L56" t="s">
        <v>84</v>
      </c>
    </row>
    <row r="57" spans="1:12">
      <c r="A57" s="52">
        <v>46049</v>
      </c>
      <c r="B57" t="s">
        <v>132</v>
      </c>
      <c r="C57" s="68" t="s">
        <v>81</v>
      </c>
      <c r="D57" s="56" t="s">
        <v>12</v>
      </c>
      <c r="E57">
        <v>5000</v>
      </c>
      <c r="F57" s="58">
        <f t="shared" si="0"/>
        <v>8.94454382826476</v>
      </c>
      <c r="G57">
        <v>559</v>
      </c>
      <c r="H57" s="63" t="s">
        <v>11</v>
      </c>
      <c r="I57" t="s">
        <v>133</v>
      </c>
      <c r="J57" t="s">
        <v>82</v>
      </c>
      <c r="K57" s="71" t="s">
        <v>86</v>
      </c>
      <c r="L57" t="s">
        <v>84</v>
      </c>
    </row>
    <row r="58" spans="1:12">
      <c r="A58" s="52">
        <v>46049</v>
      </c>
      <c r="B58" t="s">
        <v>132</v>
      </c>
      <c r="C58" s="68" t="s">
        <v>81</v>
      </c>
      <c r="D58" s="56" t="s">
        <v>24</v>
      </c>
      <c r="E58">
        <v>5000</v>
      </c>
      <c r="F58" s="58">
        <f t="shared" si="0"/>
        <v>8.94454382826476</v>
      </c>
      <c r="G58">
        <v>559</v>
      </c>
      <c r="H58" s="50" t="s">
        <v>23</v>
      </c>
      <c r="I58" t="s">
        <v>133</v>
      </c>
      <c r="J58" t="s">
        <v>82</v>
      </c>
      <c r="K58" s="71" t="s">
        <v>87</v>
      </c>
      <c r="L58" t="s">
        <v>84</v>
      </c>
    </row>
    <row r="59" spans="1:12">
      <c r="A59" s="52">
        <v>46049</v>
      </c>
      <c r="B59" t="s">
        <v>132</v>
      </c>
      <c r="C59" s="68" t="s">
        <v>81</v>
      </c>
      <c r="D59" s="56" t="s">
        <v>10</v>
      </c>
      <c r="E59">
        <v>5000</v>
      </c>
      <c r="F59" s="58">
        <f t="shared" si="0"/>
        <v>8.94454382826476</v>
      </c>
      <c r="G59">
        <v>559</v>
      </c>
      <c r="H59" s="50" t="s">
        <v>28</v>
      </c>
      <c r="I59" t="s">
        <v>133</v>
      </c>
      <c r="J59" s="72" t="s">
        <v>82</v>
      </c>
      <c r="K59" s="71" t="s">
        <v>87</v>
      </c>
      <c r="L59" t="s">
        <v>84</v>
      </c>
    </row>
    <row r="60" spans="1:12">
      <c r="A60" s="52">
        <v>46049</v>
      </c>
      <c r="B60" s="65" t="s">
        <v>129</v>
      </c>
      <c r="C60" t="s">
        <v>89</v>
      </c>
      <c r="D60" s="56" t="s">
        <v>10</v>
      </c>
      <c r="E60">
        <v>1000</v>
      </c>
      <c r="F60" s="58">
        <f t="shared" si="0"/>
        <v>1.78890876565295</v>
      </c>
      <c r="G60">
        <v>559</v>
      </c>
      <c r="H60" s="50" t="s">
        <v>28</v>
      </c>
      <c r="I60" t="s">
        <v>134</v>
      </c>
      <c r="J60" t="s">
        <v>82</v>
      </c>
      <c r="K60" s="71" t="s">
        <v>87</v>
      </c>
      <c r="L60" t="s">
        <v>84</v>
      </c>
    </row>
    <row r="61" spans="1:12">
      <c r="A61" s="52">
        <v>46049</v>
      </c>
      <c r="B61" s="65" t="s">
        <v>131</v>
      </c>
      <c r="C61" t="s">
        <v>89</v>
      </c>
      <c r="D61" s="56" t="s">
        <v>10</v>
      </c>
      <c r="E61">
        <v>1000</v>
      </c>
      <c r="F61" s="58">
        <f t="shared" si="0"/>
        <v>1.78890876565295</v>
      </c>
      <c r="G61">
        <v>559</v>
      </c>
      <c r="H61" s="50" t="s">
        <v>28</v>
      </c>
      <c r="I61" t="s">
        <v>134</v>
      </c>
      <c r="J61" t="s">
        <v>82</v>
      </c>
      <c r="K61" s="71" t="s">
        <v>87</v>
      </c>
      <c r="L61" t="s">
        <v>84</v>
      </c>
    </row>
    <row r="62" spans="1:12">
      <c r="A62" s="52">
        <v>46049</v>
      </c>
      <c r="B62" t="s">
        <v>132</v>
      </c>
      <c r="C62" s="68" t="s">
        <v>81</v>
      </c>
      <c r="D62" s="56" t="s">
        <v>27</v>
      </c>
      <c r="E62">
        <v>5000</v>
      </c>
      <c r="F62" s="58">
        <f t="shared" si="0"/>
        <v>8.94454382826476</v>
      </c>
      <c r="G62">
        <v>559</v>
      </c>
      <c r="H62" s="50" t="s">
        <v>26</v>
      </c>
      <c r="I62" t="s">
        <v>133</v>
      </c>
      <c r="J62" t="s">
        <v>82</v>
      </c>
      <c r="K62" s="71" t="s">
        <v>83</v>
      </c>
      <c r="L62" t="s">
        <v>84</v>
      </c>
    </row>
    <row r="63" spans="1:12">
      <c r="A63" s="52">
        <v>46049</v>
      </c>
      <c r="B63" t="s">
        <v>132</v>
      </c>
      <c r="C63" s="68" t="s">
        <v>81</v>
      </c>
      <c r="D63" t="s">
        <v>12</v>
      </c>
      <c r="E63">
        <v>5000</v>
      </c>
      <c r="F63" s="58">
        <f t="shared" si="0"/>
        <v>8.94454382826476</v>
      </c>
      <c r="G63">
        <v>559</v>
      </c>
      <c r="H63" s="50" t="s">
        <v>21</v>
      </c>
      <c r="I63" t="s">
        <v>133</v>
      </c>
      <c r="J63" t="s">
        <v>82</v>
      </c>
      <c r="K63" s="71" t="s">
        <v>86</v>
      </c>
      <c r="L63" t="s">
        <v>84</v>
      </c>
    </row>
    <row r="64" spans="1:12">
      <c r="A64" s="52">
        <v>46049</v>
      </c>
      <c r="B64" t="s">
        <v>132</v>
      </c>
      <c r="C64" s="68" t="s">
        <v>81</v>
      </c>
      <c r="D64" s="56" t="s">
        <v>12</v>
      </c>
      <c r="E64">
        <v>5000</v>
      </c>
      <c r="F64" s="58">
        <f t="shared" si="0"/>
        <v>8.94454382826476</v>
      </c>
      <c r="G64">
        <v>559</v>
      </c>
      <c r="H64" s="63" t="s">
        <v>18</v>
      </c>
      <c r="I64" t="s">
        <v>133</v>
      </c>
      <c r="J64" t="s">
        <v>82</v>
      </c>
      <c r="K64" s="71" t="s">
        <v>86</v>
      </c>
      <c r="L64" t="s">
        <v>84</v>
      </c>
    </row>
    <row r="65" spans="1:12">
      <c r="A65" s="52">
        <v>46052</v>
      </c>
      <c r="B65" t="s">
        <v>132</v>
      </c>
      <c r="C65" s="68" t="s">
        <v>81</v>
      </c>
      <c r="D65" s="56" t="s">
        <v>12</v>
      </c>
      <c r="E65">
        <v>5000</v>
      </c>
      <c r="F65" s="58">
        <f t="shared" si="0"/>
        <v>8.94454382826476</v>
      </c>
      <c r="G65">
        <v>559</v>
      </c>
      <c r="H65" s="50" t="s">
        <v>16</v>
      </c>
      <c r="I65" t="s">
        <v>133</v>
      </c>
      <c r="J65" t="s">
        <v>82</v>
      </c>
      <c r="K65" s="71" t="s">
        <v>86</v>
      </c>
      <c r="L65" t="s">
        <v>84</v>
      </c>
    </row>
    <row r="66" spans="1:12">
      <c r="A66" s="52">
        <v>46052</v>
      </c>
      <c r="B66" t="s">
        <v>92</v>
      </c>
      <c r="C66" t="s">
        <v>89</v>
      </c>
      <c r="D66" s="56" t="s">
        <v>10</v>
      </c>
      <c r="E66">
        <v>5000</v>
      </c>
      <c r="F66" s="58">
        <f t="shared" ref="F66:F68" si="1">+E66/G66</f>
        <v>8.94454382826476</v>
      </c>
      <c r="G66">
        <v>559</v>
      </c>
      <c r="H66" s="59" t="s">
        <v>9</v>
      </c>
      <c r="I66" t="s">
        <v>135</v>
      </c>
      <c r="J66" t="s">
        <v>82</v>
      </c>
      <c r="K66" s="71" t="s">
        <v>87</v>
      </c>
      <c r="L66" t="s">
        <v>84</v>
      </c>
    </row>
    <row r="67" spans="1:12">
      <c r="A67" s="52">
        <v>46052</v>
      </c>
      <c r="B67" t="s">
        <v>94</v>
      </c>
      <c r="C67" t="s">
        <v>89</v>
      </c>
      <c r="D67" s="56" t="s">
        <v>10</v>
      </c>
      <c r="E67">
        <v>5000</v>
      </c>
      <c r="F67" s="58">
        <f t="shared" si="1"/>
        <v>8.94454382826476</v>
      </c>
      <c r="G67">
        <v>559</v>
      </c>
      <c r="H67" s="59" t="s">
        <v>9</v>
      </c>
      <c r="I67" t="s">
        <v>135</v>
      </c>
      <c r="J67" t="s">
        <v>82</v>
      </c>
      <c r="K67" s="71" t="s">
        <v>87</v>
      </c>
      <c r="L67" t="s">
        <v>84</v>
      </c>
    </row>
    <row r="68" spans="1:12">
      <c r="A68" s="52">
        <v>46053</v>
      </c>
      <c r="B68" t="s">
        <v>136</v>
      </c>
      <c r="C68" t="s">
        <v>137</v>
      </c>
      <c r="D68" s="62" t="s">
        <v>10</v>
      </c>
      <c r="E68" s="57">
        <v>4960</v>
      </c>
      <c r="F68" s="58">
        <f t="shared" si="1"/>
        <v>8.87298747763864</v>
      </c>
      <c r="G68">
        <v>559</v>
      </c>
      <c r="H68" s="50" t="s">
        <v>33</v>
      </c>
      <c r="J68" t="s">
        <v>82</v>
      </c>
      <c r="K68" s="71" t="s">
        <v>87</v>
      </c>
      <c r="L68" t="s">
        <v>84</v>
      </c>
    </row>
    <row r="69" spans="1:11">
      <c r="A69" s="52"/>
      <c r="D69" s="62"/>
      <c r="E69" s="57"/>
      <c r="K69" s="71"/>
    </row>
    <row r="70" spans="1:11">
      <c r="A70" s="52"/>
      <c r="D70" s="62"/>
      <c r="E70" s="57"/>
      <c r="K70" s="71"/>
    </row>
    <row r="71" spans="1:11">
      <c r="A71" s="52"/>
      <c r="D71" s="62"/>
      <c r="E71" s="57"/>
      <c r="K71" s="71"/>
    </row>
    <row r="72" spans="1:11">
      <c r="A72" s="52"/>
      <c r="D72" s="62"/>
      <c r="E72" s="57"/>
      <c r="J72" s="72"/>
      <c r="K72" s="71"/>
    </row>
    <row r="73" spans="1:11">
      <c r="A73" s="52"/>
      <c r="C73" s="62"/>
      <c r="D73" s="62"/>
      <c r="E73" s="57"/>
      <c r="K73" s="71"/>
    </row>
    <row r="74" spans="1:11">
      <c r="A74" s="52"/>
      <c r="C74" s="62"/>
      <c r="D74" s="62"/>
      <c r="E74" s="57"/>
      <c r="K74" s="71"/>
    </row>
    <row r="75" spans="1:11">
      <c r="A75" s="52"/>
      <c r="B75" s="65"/>
      <c r="D75" s="56"/>
      <c r="E75" s="57"/>
      <c r="K75" s="71"/>
    </row>
    <row r="76" spans="1:11">
      <c r="A76" s="52"/>
      <c r="B76" s="65"/>
      <c r="D76" s="56"/>
      <c r="E76" s="57"/>
      <c r="K76" s="71"/>
    </row>
    <row r="77" spans="1:11">
      <c r="A77" s="52"/>
      <c r="B77" s="65"/>
      <c r="D77" s="56"/>
      <c r="E77" s="57"/>
      <c r="K77" s="71"/>
    </row>
    <row r="78" spans="1:11">
      <c r="A78" s="52"/>
      <c r="B78" s="65"/>
      <c r="D78" s="56"/>
      <c r="E78" s="57"/>
      <c r="K78" s="71"/>
    </row>
    <row r="79" spans="1:11">
      <c r="A79" s="52"/>
      <c r="B79" s="65"/>
      <c r="D79" s="56"/>
      <c r="E79" s="57"/>
      <c r="K79" s="71"/>
    </row>
    <row r="80" spans="1:11">
      <c r="A80" s="73"/>
      <c r="B80" s="65"/>
      <c r="D80" s="56"/>
      <c r="E80" s="57"/>
      <c r="K80" s="71"/>
    </row>
    <row r="81" spans="1:11">
      <c r="A81" s="73"/>
      <c r="B81" s="62"/>
      <c r="D81" s="62"/>
      <c r="E81" s="61"/>
      <c r="H81" s="63"/>
      <c r="I81" s="62"/>
      <c r="K81" s="71"/>
    </row>
    <row r="82" spans="1:11">
      <c r="A82" s="73"/>
      <c r="B82" s="62"/>
      <c r="D82" s="62"/>
      <c r="E82" s="61"/>
      <c r="H82" s="63"/>
      <c r="I82" s="62"/>
      <c r="K82" s="71"/>
    </row>
    <row r="83" spans="1:11">
      <c r="A83" s="73"/>
      <c r="B83" s="62"/>
      <c r="D83" s="62"/>
      <c r="E83" s="61"/>
      <c r="H83" s="63"/>
      <c r="I83" s="62"/>
      <c r="K83" s="71"/>
    </row>
    <row r="84" spans="1:11">
      <c r="A84" s="73"/>
      <c r="B84" s="62"/>
      <c r="C84" s="62"/>
      <c r="D84" s="62"/>
      <c r="E84" s="61"/>
      <c r="H84" s="63"/>
      <c r="I84" s="62"/>
      <c r="K84" s="71"/>
    </row>
    <row r="85" spans="1:11">
      <c r="A85" s="52"/>
      <c r="B85" s="62"/>
      <c r="D85" s="62"/>
      <c r="E85" s="61"/>
      <c r="H85" s="63"/>
      <c r="I85" s="62"/>
      <c r="K85" s="71"/>
    </row>
    <row r="86" spans="1:11">
      <c r="A86" s="52"/>
      <c r="D86" s="62"/>
      <c r="E86" s="57"/>
      <c r="K86" s="71"/>
    </row>
    <row r="87" spans="1:11">
      <c r="A87" s="52"/>
      <c r="D87" s="62"/>
      <c r="E87" s="57"/>
      <c r="K87" s="71"/>
    </row>
    <row r="88" spans="1:11">
      <c r="A88" s="52"/>
      <c r="D88" s="62"/>
      <c r="E88" s="57"/>
      <c r="K88" s="71"/>
    </row>
    <row r="89" spans="1:11">
      <c r="A89" s="52"/>
      <c r="D89" s="62"/>
      <c r="E89" s="57"/>
      <c r="K89" s="71"/>
    </row>
    <row r="90" spans="1:11">
      <c r="A90" s="52"/>
      <c r="D90" s="62"/>
      <c r="E90" s="57"/>
      <c r="K90" s="71"/>
    </row>
    <row r="91" spans="1:11">
      <c r="A91" s="52"/>
      <c r="D91" s="62"/>
      <c r="E91" s="57"/>
      <c r="K91" s="71"/>
    </row>
    <row r="92" spans="1:11">
      <c r="A92" s="52"/>
      <c r="D92" s="62"/>
      <c r="E92" s="57"/>
      <c r="K92" s="71"/>
    </row>
    <row r="93" spans="1:11">
      <c r="A93" s="52"/>
      <c r="C93" s="62"/>
      <c r="D93" s="62"/>
      <c r="E93" s="57"/>
      <c r="K93" s="71"/>
    </row>
    <row r="94" spans="1:11">
      <c r="A94" s="52"/>
      <c r="C94" s="62"/>
      <c r="D94" s="62"/>
      <c r="E94" s="57"/>
      <c r="K94" s="71"/>
    </row>
    <row r="95" spans="1:11">
      <c r="A95" s="66"/>
      <c r="C95" s="62"/>
      <c r="D95" s="62"/>
      <c r="E95" s="57"/>
      <c r="K95" s="71"/>
    </row>
    <row r="96" spans="1:11">
      <c r="A96" s="66"/>
      <c r="B96" s="62"/>
      <c r="D96" s="62"/>
      <c r="E96" s="74"/>
      <c r="H96" s="63"/>
      <c r="I96" s="62"/>
      <c r="K96" s="71"/>
    </row>
    <row r="97" spans="1:11">
      <c r="A97" s="66"/>
      <c r="B97" s="62"/>
      <c r="D97" s="62"/>
      <c r="E97" s="74"/>
      <c r="H97" s="63"/>
      <c r="I97" s="62"/>
      <c r="K97" s="71"/>
    </row>
    <row r="98" spans="1:11">
      <c r="A98" s="66"/>
      <c r="B98" s="62"/>
      <c r="D98" s="62"/>
      <c r="E98" s="74"/>
      <c r="H98" s="63"/>
      <c r="I98" s="62"/>
      <c r="K98" s="71"/>
    </row>
    <row r="99" spans="1:11">
      <c r="A99" s="66"/>
      <c r="B99" s="62"/>
      <c r="D99" s="62"/>
      <c r="E99" s="74"/>
      <c r="H99" s="63"/>
      <c r="I99" s="62"/>
      <c r="K99" s="71"/>
    </row>
    <row r="100" spans="1:11">
      <c r="A100" s="66"/>
      <c r="B100" s="62"/>
      <c r="D100" s="62"/>
      <c r="E100" s="74"/>
      <c r="H100" s="63"/>
      <c r="I100" s="62"/>
      <c r="K100" s="71"/>
    </row>
    <row r="101" spans="1:11">
      <c r="A101" s="66"/>
      <c r="B101" s="62"/>
      <c r="D101" s="62"/>
      <c r="E101" s="74"/>
      <c r="H101" s="63"/>
      <c r="I101" s="62"/>
      <c r="K101" s="71"/>
    </row>
    <row r="102" spans="1:11">
      <c r="A102" s="66"/>
      <c r="B102" s="62"/>
      <c r="D102" s="62"/>
      <c r="E102" s="74"/>
      <c r="H102" s="63"/>
      <c r="I102" s="62"/>
      <c r="K102" s="71"/>
    </row>
    <row r="103" spans="1:11">
      <c r="A103" s="66"/>
      <c r="B103" s="62"/>
      <c r="C103" s="62"/>
      <c r="D103" s="62"/>
      <c r="E103" s="74"/>
      <c r="H103" s="63"/>
      <c r="I103" s="62"/>
      <c r="K103" s="71"/>
    </row>
    <row r="104" spans="1:11">
      <c r="A104" s="66"/>
      <c r="B104" s="62"/>
      <c r="D104" s="62"/>
      <c r="E104" s="61"/>
      <c r="H104" s="63"/>
      <c r="I104" s="62"/>
      <c r="J104" s="72"/>
      <c r="K104" s="71"/>
    </row>
    <row r="105" spans="1:11">
      <c r="A105" s="66"/>
      <c r="B105" s="62"/>
      <c r="D105" s="62"/>
      <c r="E105" s="61"/>
      <c r="H105" s="63"/>
      <c r="I105" s="62"/>
      <c r="K105" s="71"/>
    </row>
    <row r="106" spans="1:11">
      <c r="A106" s="66"/>
      <c r="B106" s="62"/>
      <c r="D106" s="62"/>
      <c r="E106" s="61"/>
      <c r="H106" s="63"/>
      <c r="I106" s="62"/>
      <c r="K106" s="71"/>
    </row>
    <row r="107" spans="1:11">
      <c r="A107" s="66"/>
      <c r="B107" s="62"/>
      <c r="D107" s="62"/>
      <c r="E107" s="61"/>
      <c r="H107" s="63"/>
      <c r="I107" s="62"/>
      <c r="K107" s="71"/>
    </row>
    <row r="108" spans="1:11">
      <c r="A108" s="66"/>
      <c r="B108" s="62"/>
      <c r="D108" s="62"/>
      <c r="E108" s="61"/>
      <c r="H108" s="63"/>
      <c r="I108" s="62"/>
      <c r="K108" s="71"/>
    </row>
    <row r="109" spans="1:11">
      <c r="A109" s="66"/>
      <c r="B109" s="62"/>
      <c r="D109" s="62"/>
      <c r="E109" s="61"/>
      <c r="H109" s="63"/>
      <c r="I109" s="62"/>
      <c r="K109" s="71"/>
    </row>
    <row r="110" spans="1:11">
      <c r="A110" s="66"/>
      <c r="B110" s="62"/>
      <c r="D110" s="62"/>
      <c r="E110" s="61"/>
      <c r="H110" s="63"/>
      <c r="I110" s="62"/>
      <c r="K110" s="71"/>
    </row>
    <row r="111" spans="1:11">
      <c r="A111" s="66"/>
      <c r="B111" s="62"/>
      <c r="D111" s="62"/>
      <c r="E111" s="61"/>
      <c r="H111" s="63"/>
      <c r="I111" s="62"/>
      <c r="K111" s="71"/>
    </row>
    <row r="112" spans="1:11">
      <c r="A112" s="66"/>
      <c r="B112" s="62"/>
      <c r="D112" s="62"/>
      <c r="E112" s="61"/>
      <c r="H112" s="63"/>
      <c r="I112" s="62"/>
      <c r="K112" s="71"/>
    </row>
    <row r="113" spans="1:11">
      <c r="A113" s="52"/>
      <c r="B113" s="62"/>
      <c r="D113" s="62"/>
      <c r="E113" s="61"/>
      <c r="H113" s="63"/>
      <c r="I113" s="62"/>
      <c r="K113" s="71"/>
    </row>
    <row r="114" spans="1:11">
      <c r="A114" s="52"/>
      <c r="D114" s="62"/>
      <c r="E114" s="57"/>
      <c r="K114" s="71"/>
    </row>
    <row r="115" spans="1:11">
      <c r="A115" s="52"/>
      <c r="D115" s="62"/>
      <c r="E115" s="57"/>
      <c r="K115" s="71"/>
    </row>
    <row r="116" spans="1:11">
      <c r="A116" s="52"/>
      <c r="C116" s="62"/>
      <c r="D116" s="62"/>
      <c r="E116" s="57"/>
      <c r="K116" s="71"/>
    </row>
    <row r="117" spans="1:11">
      <c r="A117" s="52"/>
      <c r="D117" s="62"/>
      <c r="E117" s="57"/>
      <c r="K117" s="71"/>
    </row>
    <row r="118" spans="1:11">
      <c r="A118" s="52"/>
      <c r="C118" s="62"/>
      <c r="D118" s="62"/>
      <c r="E118" s="57"/>
      <c r="K118" s="71"/>
    </row>
    <row r="119" spans="1:11">
      <c r="A119" s="52"/>
      <c r="D119" s="62"/>
      <c r="E119" s="57"/>
      <c r="K119" s="71"/>
    </row>
    <row r="120" spans="1:11">
      <c r="A120" s="52"/>
      <c r="D120" s="62"/>
      <c r="E120" s="57"/>
      <c r="K120" s="71"/>
    </row>
    <row r="121" spans="1:11">
      <c r="A121" s="52"/>
      <c r="D121" s="62"/>
      <c r="E121" s="57"/>
      <c r="K121" s="71"/>
    </row>
    <row r="122" spans="1:11">
      <c r="A122" s="52"/>
      <c r="D122" s="62"/>
      <c r="E122" s="57"/>
      <c r="K122" s="71"/>
    </row>
    <row r="123" spans="1:11">
      <c r="A123" s="52"/>
      <c r="D123" s="62"/>
      <c r="E123" s="57"/>
      <c r="K123" s="71"/>
    </row>
    <row r="124" spans="1:11">
      <c r="A124" s="52"/>
      <c r="D124" s="62"/>
      <c r="E124" s="57"/>
      <c r="K124" s="71"/>
    </row>
    <row r="125" spans="1:11">
      <c r="A125" s="52"/>
      <c r="D125" s="62"/>
      <c r="E125" s="57"/>
      <c r="K125" s="71"/>
    </row>
    <row r="126" spans="1:11">
      <c r="A126" s="52"/>
      <c r="D126" s="62"/>
      <c r="E126" s="57"/>
      <c r="K126" s="71"/>
    </row>
    <row r="127" spans="1:11">
      <c r="A127" s="52"/>
      <c r="D127" s="62"/>
      <c r="E127" s="57"/>
      <c r="J127" s="72"/>
      <c r="K127" s="71"/>
    </row>
    <row r="128" spans="1:11">
      <c r="A128" s="52"/>
      <c r="D128" s="62"/>
      <c r="E128" s="57"/>
      <c r="K128" s="71"/>
    </row>
    <row r="129" spans="1:11">
      <c r="A129" s="52"/>
      <c r="C129" s="62"/>
      <c r="D129" s="62"/>
      <c r="E129" s="57"/>
      <c r="K129" s="71"/>
    </row>
    <row r="130" spans="1:11">
      <c r="A130" s="52"/>
      <c r="C130" s="62"/>
      <c r="D130" s="62"/>
      <c r="E130" s="57"/>
      <c r="K130" s="71"/>
    </row>
    <row r="131" spans="1:11">
      <c r="A131" s="66"/>
      <c r="C131" s="62"/>
      <c r="D131" s="62"/>
      <c r="E131" s="57"/>
      <c r="K131" s="71"/>
    </row>
    <row r="132" spans="1:11">
      <c r="A132" s="66"/>
      <c r="B132" s="62"/>
      <c r="D132" s="62"/>
      <c r="E132" s="61"/>
      <c r="H132" s="63"/>
      <c r="I132" s="62"/>
      <c r="K132" s="71"/>
    </row>
    <row r="133" spans="1:11">
      <c r="A133" s="66"/>
      <c r="B133" s="62"/>
      <c r="D133" s="62"/>
      <c r="E133" s="61"/>
      <c r="H133" s="63"/>
      <c r="I133" s="62"/>
      <c r="K133" s="71"/>
    </row>
    <row r="134" spans="1:11">
      <c r="A134" s="66"/>
      <c r="B134" s="62"/>
      <c r="D134" s="62"/>
      <c r="E134" s="61"/>
      <c r="H134" s="63"/>
      <c r="I134" s="62"/>
      <c r="K134" s="71"/>
    </row>
    <row r="135" spans="1:11">
      <c r="A135" s="66"/>
      <c r="B135" s="62"/>
      <c r="D135" s="62"/>
      <c r="E135" s="61"/>
      <c r="H135" s="63"/>
      <c r="I135" s="62"/>
      <c r="K135" s="71"/>
    </row>
    <row r="136" spans="1:11">
      <c r="A136" s="66"/>
      <c r="B136" s="62"/>
      <c r="D136" s="62"/>
      <c r="E136" s="61"/>
      <c r="H136" s="63"/>
      <c r="I136" s="62"/>
      <c r="K136" s="71"/>
    </row>
    <row r="137" spans="1:11">
      <c r="A137" s="66"/>
      <c r="B137" s="62"/>
      <c r="D137" s="62"/>
      <c r="E137" s="74"/>
      <c r="H137" s="63"/>
      <c r="I137" s="62"/>
      <c r="K137" s="71"/>
    </row>
    <row r="138" spans="1:11">
      <c r="A138" s="66"/>
      <c r="B138" s="62"/>
      <c r="D138" s="62"/>
      <c r="E138" s="61"/>
      <c r="H138" s="63"/>
      <c r="I138" s="62"/>
      <c r="K138" s="71"/>
    </row>
    <row r="139" spans="1:11">
      <c r="A139" s="66"/>
      <c r="B139" s="62"/>
      <c r="C139" s="62"/>
      <c r="D139" s="62"/>
      <c r="E139" s="61"/>
      <c r="H139" s="63"/>
      <c r="I139" s="62"/>
      <c r="K139" s="71"/>
    </row>
    <row r="140" spans="1:11">
      <c r="A140" s="66"/>
      <c r="B140" s="62"/>
      <c r="D140" s="62"/>
      <c r="E140" s="61"/>
      <c r="H140" s="63"/>
      <c r="I140" s="62"/>
      <c r="K140" s="71"/>
    </row>
    <row r="141" spans="1:11">
      <c r="A141" s="66"/>
      <c r="B141" s="62"/>
      <c r="D141" s="62"/>
      <c r="E141" s="61"/>
      <c r="H141" s="63"/>
      <c r="I141" s="62"/>
      <c r="K141" s="71"/>
    </row>
    <row r="142" spans="1:11">
      <c r="A142" s="66"/>
      <c r="B142" s="62"/>
      <c r="D142" s="62"/>
      <c r="E142" s="61"/>
      <c r="H142" s="63"/>
      <c r="I142" s="62"/>
      <c r="K142" s="71"/>
    </row>
    <row r="143" spans="1:11">
      <c r="A143" s="66"/>
      <c r="B143" s="62"/>
      <c r="D143" s="62"/>
      <c r="E143" s="61"/>
      <c r="H143" s="63"/>
      <c r="I143" s="62"/>
      <c r="K143" s="71"/>
    </row>
    <row r="144" spans="1:11">
      <c r="A144" s="75"/>
      <c r="B144" s="62"/>
      <c r="D144" s="62"/>
      <c r="E144" s="61"/>
      <c r="H144" s="63"/>
      <c r="I144" s="62"/>
      <c r="K144" s="71"/>
    </row>
    <row r="145" spans="1:11">
      <c r="A145" s="52"/>
      <c r="B145" s="62"/>
      <c r="C145" s="62"/>
      <c r="D145" s="62"/>
      <c r="E145" s="74"/>
      <c r="H145" s="63"/>
      <c r="I145" s="62"/>
      <c r="K145" s="71"/>
    </row>
    <row r="146" spans="1:11">
      <c r="A146" s="52"/>
      <c r="D146" s="62"/>
      <c r="E146" s="57"/>
      <c r="K146" s="71"/>
    </row>
    <row r="147" spans="1:11">
      <c r="A147" s="52"/>
      <c r="C147" s="62"/>
      <c r="D147" s="62"/>
      <c r="E147" s="57"/>
      <c r="K147" s="71"/>
    </row>
    <row r="148" spans="1:11">
      <c r="A148" s="52"/>
      <c r="C148" s="62"/>
      <c r="D148" s="62"/>
      <c r="E148" s="57"/>
      <c r="K148" s="71"/>
    </row>
    <row r="149" spans="1:11">
      <c r="A149" s="52"/>
      <c r="D149" s="62"/>
      <c r="E149" s="57"/>
      <c r="K149" s="71"/>
    </row>
    <row r="150" spans="1:11">
      <c r="A150" s="52"/>
      <c r="C150" s="62"/>
      <c r="D150" s="62"/>
      <c r="E150" s="57"/>
      <c r="K150" s="71"/>
    </row>
    <row r="151" spans="1:11">
      <c r="A151" s="52"/>
      <c r="D151" s="62"/>
      <c r="E151" s="57"/>
      <c r="K151" s="71"/>
    </row>
    <row r="152" spans="1:11">
      <c r="A152" s="52"/>
      <c r="D152" s="62"/>
      <c r="E152" s="57"/>
      <c r="K152" s="71"/>
    </row>
    <row r="153" spans="1:11">
      <c r="A153" s="52"/>
      <c r="D153" s="62"/>
      <c r="E153" s="57"/>
      <c r="K153" s="71"/>
    </row>
    <row r="154" spans="1:11">
      <c r="A154" s="52"/>
      <c r="D154" s="63"/>
      <c r="E154" s="61"/>
      <c r="K154" s="71"/>
    </row>
    <row r="155" spans="1:11">
      <c r="A155" s="52"/>
      <c r="D155" s="62"/>
      <c r="E155" s="57"/>
      <c r="J155" s="72"/>
      <c r="K155" s="71"/>
    </row>
    <row r="156" spans="1:11">
      <c r="A156" s="52"/>
      <c r="D156" s="62"/>
      <c r="E156" s="57"/>
      <c r="J156" s="72"/>
      <c r="K156" s="71"/>
    </row>
    <row r="157" spans="1:11">
      <c r="A157" s="52"/>
      <c r="D157" s="62"/>
      <c r="E157" s="57"/>
      <c r="K157" s="71"/>
    </row>
    <row r="158" spans="1:11">
      <c r="A158" s="52"/>
      <c r="D158" s="62"/>
      <c r="E158" s="57"/>
      <c r="K158" s="71"/>
    </row>
    <row r="159" spans="1:11">
      <c r="A159" s="52"/>
      <c r="D159" s="62"/>
      <c r="E159" s="57"/>
      <c r="K159" s="71"/>
    </row>
    <row r="160" spans="1:11">
      <c r="A160" s="52"/>
      <c r="D160" s="62"/>
      <c r="E160" s="57"/>
      <c r="K160" s="71"/>
    </row>
    <row r="161" spans="1:11">
      <c r="A161" s="52"/>
      <c r="C161" s="62"/>
      <c r="D161" s="62"/>
      <c r="E161" s="57"/>
      <c r="K161" s="71"/>
    </row>
    <row r="162" spans="1:11">
      <c r="A162" s="52"/>
      <c r="C162" s="62"/>
      <c r="D162" s="62"/>
      <c r="E162" s="57"/>
      <c r="K162" s="71"/>
    </row>
    <row r="163" spans="1:11">
      <c r="A163" s="66"/>
      <c r="C163" s="62"/>
      <c r="D163" s="62"/>
      <c r="E163" s="57"/>
      <c r="K163" s="71"/>
    </row>
    <row r="164" spans="1:11">
      <c r="A164" s="66"/>
      <c r="B164" s="62"/>
      <c r="D164" s="62"/>
      <c r="E164" s="61"/>
      <c r="H164" s="63"/>
      <c r="I164" s="62"/>
      <c r="K164" s="71"/>
    </row>
    <row r="165" spans="1:11">
      <c r="A165" s="66"/>
      <c r="B165" s="62"/>
      <c r="D165" s="62"/>
      <c r="E165" s="61"/>
      <c r="H165" s="63"/>
      <c r="I165" s="62"/>
      <c r="K165" s="71"/>
    </row>
    <row r="166" spans="1:11">
      <c r="A166" s="66"/>
      <c r="B166" s="62"/>
      <c r="D166" s="62"/>
      <c r="E166" s="61"/>
      <c r="H166" s="63"/>
      <c r="I166" s="62"/>
      <c r="K166" s="71"/>
    </row>
    <row r="167" spans="1:11">
      <c r="A167" s="66"/>
      <c r="B167" s="62"/>
      <c r="D167" s="62"/>
      <c r="E167" s="61"/>
      <c r="H167" s="63"/>
      <c r="I167" s="62"/>
      <c r="J167" s="72"/>
      <c r="K167" s="71"/>
    </row>
    <row r="168" spans="1:11">
      <c r="A168" s="66"/>
      <c r="B168" s="62"/>
      <c r="D168" s="62"/>
      <c r="E168" s="61"/>
      <c r="H168" s="63"/>
      <c r="I168" s="62"/>
      <c r="J168" s="72"/>
      <c r="K168" s="71"/>
    </row>
    <row r="169" spans="1:11">
      <c r="A169" s="66"/>
      <c r="B169" s="62"/>
      <c r="D169" s="62"/>
      <c r="E169" s="61"/>
      <c r="H169" s="63"/>
      <c r="I169" s="62"/>
      <c r="K169" s="71"/>
    </row>
    <row r="170" spans="1:11">
      <c r="A170" s="66"/>
      <c r="B170" s="62"/>
      <c r="C170" s="62"/>
      <c r="D170" s="62"/>
      <c r="E170" s="61"/>
      <c r="H170" s="63"/>
      <c r="I170" s="62"/>
      <c r="K170" s="71"/>
    </row>
    <row r="171" spans="1:11">
      <c r="A171" s="66"/>
      <c r="B171" s="62"/>
      <c r="D171" s="62"/>
      <c r="E171" s="61"/>
      <c r="H171" s="63"/>
      <c r="I171" s="62"/>
      <c r="K171" s="71"/>
    </row>
    <row r="172" spans="1:11">
      <c r="A172" s="52"/>
      <c r="B172" s="62"/>
      <c r="C172" s="62"/>
      <c r="D172" s="62"/>
      <c r="E172" s="61"/>
      <c r="H172" s="63"/>
      <c r="I172" s="62"/>
      <c r="K172" s="71"/>
    </row>
    <row r="173" spans="1:11">
      <c r="A173" s="52"/>
      <c r="D173" s="62"/>
      <c r="E173" s="57"/>
      <c r="K173" s="71"/>
    </row>
    <row r="174" spans="1:11">
      <c r="A174" s="52"/>
      <c r="D174" s="62"/>
      <c r="E174" s="57"/>
      <c r="K174" s="71"/>
    </row>
    <row r="175" spans="1:11">
      <c r="A175" s="52"/>
      <c r="C175" s="62"/>
      <c r="D175" s="62"/>
      <c r="E175" s="57"/>
      <c r="K175" s="71"/>
    </row>
    <row r="176" spans="1:11">
      <c r="A176" s="52"/>
      <c r="C176" s="62"/>
      <c r="D176" s="62"/>
      <c r="E176" s="57"/>
      <c r="K176" s="71"/>
    </row>
    <row r="177" spans="1:11">
      <c r="A177" s="52"/>
      <c r="C177" s="62"/>
      <c r="D177" s="62"/>
      <c r="E177" s="57"/>
      <c r="K177" s="71"/>
    </row>
    <row r="178" spans="1:11">
      <c r="A178" s="52"/>
      <c r="D178" s="62"/>
      <c r="E178" s="57"/>
      <c r="K178" s="71"/>
    </row>
    <row r="179" spans="1:11">
      <c r="A179" s="52"/>
      <c r="D179" s="62"/>
      <c r="E179" s="57"/>
      <c r="K179" s="71"/>
    </row>
    <row r="180" spans="1:11">
      <c r="A180" s="52"/>
      <c r="D180" s="62"/>
      <c r="E180" s="57"/>
      <c r="K180" s="71"/>
    </row>
    <row r="181" spans="1:11">
      <c r="A181" s="52"/>
      <c r="D181" s="62"/>
      <c r="E181" s="57"/>
      <c r="K181" s="71"/>
    </row>
    <row r="182" spans="1:11">
      <c r="A182" s="52"/>
      <c r="D182" s="62"/>
      <c r="E182" s="57"/>
      <c r="K182" s="71"/>
    </row>
    <row r="183" spans="1:11">
      <c r="A183" s="52"/>
      <c r="D183" s="62"/>
      <c r="E183" s="57"/>
      <c r="K183" s="71"/>
    </row>
    <row r="184" spans="1:11">
      <c r="A184" s="52"/>
      <c r="D184" s="62"/>
      <c r="E184" s="57"/>
      <c r="K184" s="71"/>
    </row>
    <row r="185" spans="1:11">
      <c r="A185" s="52"/>
      <c r="C185" s="62"/>
      <c r="D185" s="62"/>
      <c r="E185" s="57"/>
      <c r="K185" s="71"/>
    </row>
    <row r="186" spans="1:11">
      <c r="A186" s="52"/>
      <c r="C186" s="62"/>
      <c r="D186" s="62"/>
      <c r="E186" s="57"/>
      <c r="K186" s="71"/>
    </row>
    <row r="187" spans="1:11">
      <c r="A187" s="52"/>
      <c r="D187" s="62"/>
      <c r="E187" s="57"/>
      <c r="K187" s="71"/>
    </row>
    <row r="188" spans="1:11">
      <c r="A188" s="52"/>
      <c r="D188" s="62"/>
      <c r="E188" s="57"/>
      <c r="K188" s="71"/>
    </row>
    <row r="189" spans="1:11">
      <c r="A189" s="52"/>
      <c r="D189" s="62"/>
      <c r="E189" s="57"/>
      <c r="K189" s="71"/>
    </row>
    <row r="190" spans="1:11">
      <c r="A190" s="52"/>
      <c r="C190" s="62"/>
      <c r="D190" s="62"/>
      <c r="E190" s="57"/>
      <c r="K190" s="71"/>
    </row>
    <row r="191" spans="1:11">
      <c r="A191" s="52"/>
      <c r="D191" s="62"/>
      <c r="E191" s="57"/>
      <c r="K191" s="71"/>
    </row>
    <row r="192" spans="1:11">
      <c r="A192" s="52"/>
      <c r="D192" s="62"/>
      <c r="E192" s="57"/>
      <c r="K192" s="71"/>
    </row>
    <row r="193" spans="1:11">
      <c r="A193" s="52"/>
      <c r="C193" s="62"/>
      <c r="D193" s="62"/>
      <c r="E193" s="57"/>
      <c r="K193" s="71"/>
    </row>
    <row r="194" spans="1:11">
      <c r="A194" s="52"/>
      <c r="B194" s="65"/>
      <c r="D194" s="56"/>
      <c r="E194" s="57"/>
      <c r="K194" s="71"/>
    </row>
    <row r="195" spans="1:11">
      <c r="A195" s="52"/>
      <c r="B195" s="65"/>
      <c r="D195" s="56"/>
      <c r="E195" s="57"/>
      <c r="K195" s="71"/>
    </row>
    <row r="196" spans="1:11">
      <c r="A196" s="52"/>
      <c r="B196" s="65"/>
      <c r="D196" s="56"/>
      <c r="E196" s="57"/>
      <c r="K196" s="71"/>
    </row>
    <row r="197" spans="1:11">
      <c r="A197" s="75"/>
      <c r="B197" s="65"/>
      <c r="D197" s="56"/>
      <c r="E197" s="57"/>
      <c r="K197" s="71"/>
    </row>
    <row r="198" spans="1:11">
      <c r="A198" s="52"/>
      <c r="B198" s="62"/>
      <c r="C198" s="62"/>
      <c r="D198" s="62"/>
      <c r="E198" s="74"/>
      <c r="H198" s="63"/>
      <c r="I198" s="62"/>
      <c r="K198" s="71"/>
    </row>
    <row r="199" spans="1:11">
      <c r="A199" s="52"/>
      <c r="D199" s="62"/>
      <c r="E199" s="57"/>
      <c r="K199" s="71"/>
    </row>
    <row r="200" spans="1:11">
      <c r="A200" s="52"/>
      <c r="C200" s="62"/>
      <c r="D200" s="62"/>
      <c r="E200" s="57"/>
      <c r="K200" s="71"/>
    </row>
    <row r="201" spans="1:11">
      <c r="A201" s="52"/>
      <c r="C201" s="62"/>
      <c r="D201" s="62"/>
      <c r="E201" s="57"/>
      <c r="K201" s="71"/>
    </row>
    <row r="202" spans="1:11">
      <c r="A202" s="52"/>
      <c r="D202" s="62"/>
      <c r="E202" s="57"/>
      <c r="K202" s="71"/>
    </row>
    <row r="203" spans="1:11">
      <c r="A203" s="52"/>
      <c r="C203" s="62"/>
      <c r="D203" s="62"/>
      <c r="E203" s="57"/>
      <c r="K203" s="71"/>
    </row>
    <row r="204" spans="1:11">
      <c r="A204" s="52"/>
      <c r="D204" s="62"/>
      <c r="E204" s="57"/>
      <c r="K204" s="71"/>
    </row>
    <row r="205" spans="1:11">
      <c r="A205" s="52"/>
      <c r="D205" s="62"/>
      <c r="E205" s="57"/>
      <c r="K205" s="71"/>
    </row>
    <row r="206" spans="1:11">
      <c r="A206" s="52"/>
      <c r="D206"/>
      <c r="E206" s="61"/>
      <c r="K206" s="71"/>
    </row>
    <row r="207" spans="1:11">
      <c r="A207" s="52"/>
      <c r="D207"/>
      <c r="E207" s="61"/>
      <c r="K207" s="71"/>
    </row>
    <row r="208" spans="1:11">
      <c r="A208" s="52"/>
      <c r="D208"/>
      <c r="E208" s="61"/>
      <c r="K208" s="71"/>
    </row>
    <row r="209" spans="1:11">
      <c r="A209" s="52"/>
      <c r="D209"/>
      <c r="E209" s="61"/>
      <c r="K209" s="71"/>
    </row>
    <row r="210" spans="1:11">
      <c r="A210" s="52"/>
      <c r="D210"/>
      <c r="E210" s="61"/>
      <c r="K210" s="71"/>
    </row>
    <row r="211" spans="1:11">
      <c r="A211" s="52"/>
      <c r="D211"/>
      <c r="E211" s="61"/>
      <c r="K211" s="71"/>
    </row>
    <row r="212" spans="1:11">
      <c r="A212" s="52"/>
      <c r="D212"/>
      <c r="E212" s="61"/>
      <c r="K212" s="71"/>
    </row>
    <row r="213" spans="1:11">
      <c r="A213" s="52"/>
      <c r="D213"/>
      <c r="E213" s="61"/>
      <c r="K213" s="71"/>
    </row>
    <row r="214" spans="1:11">
      <c r="A214" s="52"/>
      <c r="D214"/>
      <c r="E214" s="61"/>
      <c r="J214" s="72"/>
      <c r="K214" s="71"/>
    </row>
    <row r="215" spans="1:11">
      <c r="A215" s="52"/>
      <c r="D215"/>
      <c r="E215" s="61"/>
      <c r="J215" s="72"/>
      <c r="K215" s="71"/>
    </row>
    <row r="216" spans="1:11">
      <c r="A216" s="52"/>
      <c r="D216"/>
      <c r="E216" s="61"/>
      <c r="J216" s="72"/>
      <c r="K216" s="71"/>
    </row>
    <row r="217" spans="1:11">
      <c r="A217" s="52"/>
      <c r="D217"/>
      <c r="E217" s="61"/>
      <c r="J217" s="72"/>
      <c r="K217" s="71"/>
    </row>
    <row r="218" spans="1:11">
      <c r="A218" s="52"/>
      <c r="D218"/>
      <c r="E218" s="61"/>
      <c r="J218" s="72"/>
      <c r="K218" s="71"/>
    </row>
    <row r="219" spans="1:11">
      <c r="A219" s="52"/>
      <c r="D219"/>
      <c r="E219" s="61"/>
      <c r="J219" s="72"/>
      <c r="K219" s="71"/>
    </row>
    <row r="220" spans="1:11">
      <c r="A220" s="52"/>
      <c r="D220"/>
      <c r="E220" s="61"/>
      <c r="J220" s="72"/>
      <c r="K220" s="71"/>
    </row>
    <row r="221" spans="1:11">
      <c r="A221" s="52"/>
      <c r="D221"/>
      <c r="E221" s="61"/>
      <c r="K221" s="71"/>
    </row>
    <row r="222" spans="1:11">
      <c r="A222" s="52"/>
      <c r="D222"/>
      <c r="E222" s="61"/>
      <c r="K222" s="71"/>
    </row>
    <row r="223" spans="1:11">
      <c r="A223" s="52"/>
      <c r="D223"/>
      <c r="E223" s="61"/>
      <c r="K223" s="71"/>
    </row>
    <row r="224" spans="1:11">
      <c r="A224" s="52"/>
      <c r="D224"/>
      <c r="E224" s="61"/>
      <c r="J224" s="72"/>
      <c r="K224" s="71"/>
    </row>
    <row r="225" spans="1:11">
      <c r="A225" s="52"/>
      <c r="D225"/>
      <c r="E225" s="61"/>
      <c r="J225" s="72"/>
      <c r="K225" s="71"/>
    </row>
    <row r="226" spans="1:11">
      <c r="A226" s="52"/>
      <c r="D226"/>
      <c r="E226" s="61"/>
      <c r="J226" s="72"/>
      <c r="K226" s="71"/>
    </row>
    <row r="227" spans="1:11">
      <c r="A227" s="52"/>
      <c r="D227"/>
      <c r="E227" s="61"/>
      <c r="K227" s="71"/>
    </row>
    <row r="228" spans="1:11">
      <c r="A228" s="52"/>
      <c r="D228"/>
      <c r="E228" s="61"/>
      <c r="K228" s="71"/>
    </row>
    <row r="229" spans="1:11">
      <c r="A229" s="52"/>
      <c r="D229"/>
      <c r="E229" s="61"/>
      <c r="K229" s="71"/>
    </row>
    <row r="230" spans="1:11">
      <c r="A230" s="52"/>
      <c r="D230"/>
      <c r="E230" s="61"/>
      <c r="K230" s="71"/>
    </row>
    <row r="231" spans="1:11">
      <c r="A231" s="52"/>
      <c r="D231"/>
      <c r="E231" s="61"/>
      <c r="K231" s="71"/>
    </row>
    <row r="232" spans="1:11">
      <c r="A232" s="52"/>
      <c r="D232"/>
      <c r="E232" s="61"/>
      <c r="K232" s="71"/>
    </row>
    <row r="233" spans="1:11">
      <c r="A233" s="52"/>
      <c r="D233"/>
      <c r="E233" s="57"/>
      <c r="K233" s="71"/>
    </row>
    <row r="234" spans="1:11">
      <c r="A234" s="52"/>
      <c r="D234"/>
      <c r="E234" s="57"/>
      <c r="K234" s="71"/>
    </row>
    <row r="235" spans="1:11">
      <c r="A235" s="52"/>
      <c r="D235" s="62"/>
      <c r="E235" s="57"/>
      <c r="K235" s="71"/>
    </row>
    <row r="236" spans="1:11">
      <c r="A236" s="52"/>
      <c r="C236" s="62"/>
      <c r="D236" s="62"/>
      <c r="E236" s="57"/>
      <c r="K236" s="71"/>
    </row>
    <row r="237" spans="1:11">
      <c r="A237" s="52"/>
      <c r="C237" s="62"/>
      <c r="D237" s="62"/>
      <c r="E237" s="57"/>
      <c r="K237" s="71"/>
    </row>
    <row r="238" spans="1:11">
      <c r="A238" s="52"/>
      <c r="D238" s="62"/>
      <c r="E238" s="57"/>
      <c r="K238" s="71"/>
    </row>
    <row r="239" spans="1:11">
      <c r="A239" s="52"/>
      <c r="D239" s="62"/>
      <c r="E239" s="57"/>
      <c r="K239" s="71"/>
    </row>
    <row r="240" spans="1:11">
      <c r="A240" s="52"/>
      <c r="C240" s="62"/>
      <c r="D240" s="62"/>
      <c r="E240" s="57"/>
      <c r="K240" s="71"/>
    </row>
    <row r="241" spans="1:11">
      <c r="A241" s="52"/>
      <c r="D241" s="62"/>
      <c r="E241" s="57"/>
      <c r="K241" s="71"/>
    </row>
    <row r="242" spans="1:11">
      <c r="A242" s="75"/>
      <c r="D242" s="62"/>
      <c r="E242" s="57"/>
      <c r="K242" s="71"/>
    </row>
    <row r="243" spans="1:11">
      <c r="A243" s="75"/>
      <c r="B243" s="62"/>
      <c r="D243" s="62"/>
      <c r="E243" s="61"/>
      <c r="H243" s="63"/>
      <c r="I243" s="62"/>
      <c r="K243" s="71"/>
    </row>
    <row r="244" spans="1:11">
      <c r="A244" s="75"/>
      <c r="B244" s="62"/>
      <c r="C244" s="62"/>
      <c r="D244" s="62"/>
      <c r="E244" s="61"/>
      <c r="H244" s="63"/>
      <c r="I244" s="62"/>
      <c r="K244" s="71"/>
    </row>
    <row r="245" spans="1:11">
      <c r="A245" s="75"/>
      <c r="B245" s="62"/>
      <c r="C245" s="62"/>
      <c r="D245" s="62"/>
      <c r="E245" s="61"/>
      <c r="H245" s="63"/>
      <c r="I245" s="62"/>
      <c r="K245" s="71"/>
    </row>
    <row r="246" spans="1:11">
      <c r="A246" s="75"/>
      <c r="B246" s="62"/>
      <c r="D246" s="62"/>
      <c r="E246" s="61"/>
      <c r="H246" s="63"/>
      <c r="I246" s="62"/>
      <c r="K246" s="71"/>
    </row>
    <row r="247" spans="1:11">
      <c r="A247" s="75"/>
      <c r="B247" s="62"/>
      <c r="D247" s="62"/>
      <c r="E247" s="61"/>
      <c r="H247" s="63"/>
      <c r="I247" s="62"/>
      <c r="K247" s="71"/>
    </row>
    <row r="248" spans="1:11">
      <c r="A248" s="75"/>
      <c r="B248" s="62"/>
      <c r="D248" s="62"/>
      <c r="E248" s="61"/>
      <c r="H248" s="63"/>
      <c r="I248" s="62"/>
      <c r="K248" s="71"/>
    </row>
    <row r="249" spans="1:11">
      <c r="A249" s="52"/>
      <c r="B249" s="62"/>
      <c r="D249" s="62"/>
      <c r="E249" s="61"/>
      <c r="H249" s="63"/>
      <c r="I249" s="62"/>
      <c r="K249" s="71"/>
    </row>
    <row r="250" spans="1:11">
      <c r="A250" s="52"/>
      <c r="C250" s="62"/>
      <c r="D250" s="62"/>
      <c r="E250" s="57"/>
      <c r="K250" s="71"/>
    </row>
    <row r="251" spans="1:11">
      <c r="A251" s="52"/>
      <c r="D251" s="62"/>
      <c r="E251" s="57"/>
      <c r="K251" s="71"/>
    </row>
    <row r="252" spans="1:11">
      <c r="A252" s="52"/>
      <c r="C252" s="62"/>
      <c r="D252" s="62"/>
      <c r="E252" s="57"/>
      <c r="K252" s="71"/>
    </row>
    <row r="253" spans="1:11">
      <c r="A253" s="52"/>
      <c r="D253" s="62"/>
      <c r="E253" s="57"/>
      <c r="K253" s="71"/>
    </row>
    <row r="254" spans="1:11">
      <c r="A254" s="52"/>
      <c r="D254" s="62"/>
      <c r="E254" s="57"/>
      <c r="J254" s="72"/>
      <c r="K254" s="71"/>
    </row>
    <row r="255" spans="1:11">
      <c r="A255" s="52"/>
      <c r="C255" s="62"/>
      <c r="D255" s="62"/>
      <c r="E255" s="57"/>
      <c r="K255" s="71"/>
    </row>
    <row r="256" spans="1:11">
      <c r="A256" s="75"/>
      <c r="D256" s="62"/>
      <c r="E256" s="57"/>
      <c r="J256" s="72"/>
      <c r="K256" s="71"/>
    </row>
    <row r="257" spans="1:11">
      <c r="A257" s="75"/>
      <c r="B257" s="62"/>
      <c r="D257" s="62"/>
      <c r="E257" s="61"/>
      <c r="H257" s="63"/>
      <c r="I257" s="62"/>
      <c r="K257" s="71"/>
    </row>
    <row r="258" spans="1:11">
      <c r="A258" s="75"/>
      <c r="B258" s="62"/>
      <c r="D258" s="62"/>
      <c r="E258" s="61"/>
      <c r="H258" s="63"/>
      <c r="I258" s="62"/>
      <c r="K258" s="71"/>
    </row>
    <row r="259" spans="1:11">
      <c r="A259" s="75"/>
      <c r="B259" s="62"/>
      <c r="C259" s="62"/>
      <c r="D259" s="62"/>
      <c r="E259" s="61"/>
      <c r="H259" s="63"/>
      <c r="I259" s="62"/>
      <c r="K259" s="71"/>
    </row>
    <row r="260" spans="1:11">
      <c r="A260" s="52"/>
      <c r="B260" s="62"/>
      <c r="D260" s="62"/>
      <c r="E260" s="61"/>
      <c r="H260" s="63"/>
      <c r="I260" s="62"/>
      <c r="K260" s="71"/>
    </row>
    <row r="261" spans="1:11">
      <c r="A261" s="52"/>
      <c r="D261" s="56"/>
      <c r="E261" s="57"/>
      <c r="K261" s="71"/>
    </row>
    <row r="262" spans="1:11">
      <c r="A262" s="52"/>
      <c r="D262" s="56"/>
      <c r="E262" s="57"/>
      <c r="K262" s="71"/>
    </row>
    <row r="263" spans="1:11">
      <c r="A263" s="52"/>
      <c r="D263" s="56"/>
      <c r="E263" s="57"/>
      <c r="K263" s="71"/>
    </row>
    <row r="264" spans="1:11">
      <c r="A264" s="52"/>
      <c r="D264" s="56"/>
      <c r="E264" s="57"/>
      <c r="K264" s="71"/>
    </row>
    <row r="265" spans="1:11">
      <c r="A265" s="52"/>
      <c r="D265" s="56"/>
      <c r="E265" s="57"/>
      <c r="K265" s="71"/>
    </row>
    <row r="266" spans="1:11">
      <c r="A266" s="52"/>
      <c r="D266" s="56"/>
      <c r="E266" s="57"/>
      <c r="K266" s="71"/>
    </row>
    <row r="267" spans="1:11">
      <c r="A267" s="52"/>
      <c r="D267" s="56"/>
      <c r="E267" s="57"/>
      <c r="K267" s="71"/>
    </row>
    <row r="268" spans="1:11">
      <c r="A268" s="52"/>
      <c r="D268" s="56"/>
      <c r="E268" s="57"/>
      <c r="K268" s="71"/>
    </row>
    <row r="269" spans="1:11">
      <c r="A269" s="52"/>
      <c r="D269" s="56"/>
      <c r="E269" s="57"/>
      <c r="K269" s="71"/>
    </row>
    <row r="270" spans="1:11">
      <c r="A270" s="52"/>
      <c r="D270" s="56"/>
      <c r="E270" s="57"/>
      <c r="K270" s="71"/>
    </row>
    <row r="271" spans="1:11">
      <c r="A271" s="52"/>
      <c r="D271" s="56"/>
      <c r="E271" s="57"/>
      <c r="K271" s="71"/>
    </row>
    <row r="272" spans="1:11">
      <c r="A272" s="52"/>
      <c r="D272" s="56"/>
      <c r="E272" s="57"/>
      <c r="K272" s="71"/>
    </row>
    <row r="273" spans="1:11">
      <c r="A273" s="52"/>
      <c r="D273" s="56"/>
      <c r="E273" s="57"/>
      <c r="K273" s="71"/>
    </row>
    <row r="274" spans="1:11">
      <c r="A274" s="52"/>
      <c r="D274" s="56"/>
      <c r="E274" s="57"/>
      <c r="K274" s="71"/>
    </row>
    <row r="275" spans="1:11">
      <c r="A275" s="52"/>
      <c r="D275" s="56"/>
      <c r="E275" s="57"/>
      <c r="K275" s="71"/>
    </row>
    <row r="276" spans="1:11">
      <c r="A276" s="52"/>
      <c r="D276" s="56"/>
      <c r="E276" s="57"/>
      <c r="K276" s="71"/>
    </row>
    <row r="277" spans="1:11">
      <c r="A277" s="52"/>
      <c r="D277" s="56"/>
      <c r="E277" s="57"/>
      <c r="K277" s="71"/>
    </row>
    <row r="278" spans="1:11">
      <c r="A278" s="52"/>
      <c r="D278" s="56"/>
      <c r="E278" s="57"/>
      <c r="K278" s="71"/>
    </row>
    <row r="279" spans="1:11">
      <c r="A279" s="52"/>
      <c r="D279" s="56"/>
      <c r="E279" s="57"/>
      <c r="K279" s="71"/>
    </row>
    <row r="280" spans="1:11">
      <c r="A280" s="52"/>
      <c r="D280" s="56"/>
      <c r="E280" s="57"/>
      <c r="K280" s="71"/>
    </row>
    <row r="281" spans="1:11">
      <c r="A281" s="52"/>
      <c r="D281" s="56"/>
      <c r="E281" s="57"/>
      <c r="K281" s="71"/>
    </row>
    <row r="282" spans="1:11">
      <c r="A282" s="52"/>
      <c r="D282" s="56"/>
      <c r="E282" s="57"/>
      <c r="K282" s="71"/>
    </row>
    <row r="283" spans="1:11">
      <c r="A283" s="52"/>
      <c r="D283" s="56"/>
      <c r="E283" s="57"/>
      <c r="K283" s="71"/>
    </row>
    <row r="284" spans="1:11">
      <c r="A284" s="52"/>
      <c r="D284" s="56"/>
      <c r="E284" s="57"/>
      <c r="K284" s="71"/>
    </row>
    <row r="285" spans="1:11">
      <c r="A285" s="52"/>
      <c r="D285" s="56"/>
      <c r="E285" s="57"/>
      <c r="K285" s="71"/>
    </row>
    <row r="286" spans="1:11">
      <c r="A286" s="52"/>
      <c r="D286"/>
      <c r="E286" s="57"/>
      <c r="K286" s="71"/>
    </row>
    <row r="287" spans="1:11">
      <c r="A287" s="52"/>
      <c r="D287"/>
      <c r="E287" s="61"/>
      <c r="K287" s="71"/>
    </row>
    <row r="288" spans="1:11">
      <c r="A288" s="52"/>
      <c r="B288" s="65"/>
      <c r="D288" s="56"/>
      <c r="E288" s="57"/>
      <c r="K288" s="71"/>
    </row>
    <row r="289" spans="1:11">
      <c r="A289" s="52"/>
      <c r="B289" s="65"/>
      <c r="D289" s="56"/>
      <c r="E289" s="57"/>
      <c r="K289" s="71"/>
    </row>
    <row r="290" spans="1:11">
      <c r="A290" s="52"/>
      <c r="B290" s="65"/>
      <c r="D290" s="56"/>
      <c r="E290" s="57"/>
      <c r="K290" s="71"/>
    </row>
    <row r="291" spans="1:11">
      <c r="A291" s="52"/>
      <c r="D291" s="62"/>
      <c r="E291" s="57"/>
      <c r="K291" s="71"/>
    </row>
    <row r="292" spans="1:11">
      <c r="A292" s="52"/>
      <c r="C292" s="62"/>
      <c r="D292" s="62"/>
      <c r="E292" s="57"/>
      <c r="K292" s="71"/>
    </row>
    <row r="293" spans="1:11">
      <c r="A293" s="52"/>
      <c r="D293" s="62"/>
      <c r="E293" s="57"/>
      <c r="K293" s="71"/>
    </row>
    <row r="294" spans="1:11">
      <c r="A294" s="52"/>
      <c r="C294" s="62"/>
      <c r="D294" s="62"/>
      <c r="E294" s="57"/>
      <c r="K294" s="71"/>
    </row>
    <row r="295" spans="1:11">
      <c r="A295" s="52"/>
      <c r="C295" s="62"/>
      <c r="D295" s="62"/>
      <c r="E295" s="57"/>
      <c r="K295" s="71"/>
    </row>
    <row r="296" spans="1:11">
      <c r="A296" s="52"/>
      <c r="C296" s="62"/>
      <c r="D296" s="62"/>
      <c r="E296" s="57"/>
      <c r="K296" s="71"/>
    </row>
    <row r="297" spans="1:11">
      <c r="A297" s="52"/>
      <c r="D297" s="62"/>
      <c r="E297" s="57"/>
      <c r="K297" s="71"/>
    </row>
    <row r="298" spans="1:11">
      <c r="A298" s="67"/>
      <c r="D298" s="56"/>
      <c r="E298" s="57"/>
      <c r="H298" s="59"/>
      <c r="K298" s="71"/>
    </row>
    <row r="299" spans="1:11">
      <c r="A299" s="52"/>
      <c r="D299" s="56"/>
      <c r="E299" s="57"/>
      <c r="H299" s="59"/>
      <c r="K299" s="71"/>
    </row>
    <row r="300" spans="1:11">
      <c r="A300" s="52"/>
      <c r="D300" s="56"/>
      <c r="E300" s="61"/>
      <c r="H300" s="59"/>
      <c r="K300" s="71"/>
    </row>
    <row r="301" spans="1:11">
      <c r="A301" s="52"/>
      <c r="B301" s="65"/>
      <c r="D301" s="56"/>
      <c r="E301" s="57"/>
      <c r="K301" s="71"/>
    </row>
    <row r="302" spans="1:11">
      <c r="A302" s="52"/>
      <c r="B302" s="65"/>
      <c r="D302" s="56"/>
      <c r="E302" s="57"/>
      <c r="K302" s="71"/>
    </row>
    <row r="303" spans="1:11">
      <c r="A303" s="52"/>
      <c r="B303" s="65"/>
      <c r="D303" s="56"/>
      <c r="E303" s="57"/>
      <c r="K303" s="71"/>
    </row>
    <row r="304" spans="1:11">
      <c r="A304" s="52"/>
      <c r="B304" s="65"/>
      <c r="D304" s="56"/>
      <c r="E304" s="57"/>
      <c r="K304" s="71"/>
    </row>
    <row r="305" spans="1:11">
      <c r="A305" s="52"/>
      <c r="B305" s="65"/>
      <c r="D305" s="56"/>
      <c r="E305" s="57"/>
      <c r="K305" s="71"/>
    </row>
    <row r="306" spans="1:11">
      <c r="A306" s="52"/>
      <c r="B306" s="65"/>
      <c r="D306" s="56"/>
      <c r="E306" s="57"/>
      <c r="K306" s="71"/>
    </row>
    <row r="307" spans="1:11">
      <c r="A307" s="52"/>
      <c r="B307" s="65"/>
      <c r="D307" s="56"/>
      <c r="E307" s="57"/>
      <c r="K307" s="71"/>
    </row>
    <row r="308" spans="1:11">
      <c r="A308" s="52"/>
      <c r="D308" s="62"/>
      <c r="E308" s="57"/>
      <c r="K308" s="71"/>
    </row>
    <row r="309" spans="1:11">
      <c r="A309" s="52"/>
      <c r="D309" s="62"/>
      <c r="E309" s="57"/>
      <c r="K309" s="71"/>
    </row>
    <row r="310" spans="1:11">
      <c r="A310" s="52"/>
      <c r="D310" s="62"/>
      <c r="E310" s="57"/>
      <c r="K310" s="71"/>
    </row>
    <row r="311" spans="1:11">
      <c r="A311" s="52"/>
      <c r="D311" s="62"/>
      <c r="E311" s="57"/>
      <c r="K311" s="71"/>
    </row>
    <row r="312" spans="1:11">
      <c r="A312" s="52"/>
      <c r="D312" s="62"/>
      <c r="E312" s="57"/>
      <c r="K312" s="71"/>
    </row>
    <row r="313" spans="1:11">
      <c r="A313" s="52"/>
      <c r="D313" s="62"/>
      <c r="E313" s="57"/>
      <c r="K313" s="71"/>
    </row>
    <row r="314" spans="1:11">
      <c r="A314" s="52"/>
      <c r="D314" s="62"/>
      <c r="E314" s="57"/>
      <c r="K314" s="71"/>
    </row>
    <row r="315" spans="1:11">
      <c r="A315" s="52"/>
      <c r="D315" s="62"/>
      <c r="E315" s="57"/>
      <c r="K315" s="71"/>
    </row>
    <row r="316" spans="1:11">
      <c r="A316" s="52"/>
      <c r="C316" s="62"/>
      <c r="D316" s="62"/>
      <c r="E316" s="57"/>
      <c r="K316" s="71"/>
    </row>
    <row r="317" spans="1:11">
      <c r="A317" s="52"/>
      <c r="C317" s="62"/>
      <c r="D317" s="62"/>
      <c r="E317" s="57"/>
      <c r="K317" s="71"/>
    </row>
    <row r="318" spans="1:11">
      <c r="A318" s="52"/>
      <c r="D318" s="62"/>
      <c r="E318" s="57"/>
      <c r="K318" s="71"/>
    </row>
    <row r="319" spans="1:11">
      <c r="A319" s="52"/>
      <c r="C319" s="62"/>
      <c r="D319" s="62"/>
      <c r="E319" s="57"/>
      <c r="K319" s="71"/>
    </row>
    <row r="320" spans="1:11">
      <c r="A320" s="52"/>
      <c r="D320" s="62"/>
      <c r="E320" s="57"/>
      <c r="K320" s="71"/>
    </row>
    <row r="321" spans="1:11">
      <c r="A321" s="52"/>
      <c r="D321"/>
      <c r="E321" s="61"/>
      <c r="K321" s="71"/>
    </row>
    <row r="322" spans="1:11">
      <c r="A322" s="52"/>
      <c r="C322" s="62"/>
      <c r="D322"/>
      <c r="E322" s="57"/>
      <c r="K322" s="71"/>
    </row>
    <row r="323" spans="1:11">
      <c r="A323" s="52"/>
      <c r="D323"/>
      <c r="E323" s="57"/>
      <c r="K323" s="71"/>
    </row>
    <row r="324" spans="1:11">
      <c r="A324" s="52"/>
      <c r="C324" s="62"/>
      <c r="D324"/>
      <c r="E324" s="57"/>
      <c r="K324" s="71"/>
    </row>
    <row r="325" spans="1:11">
      <c r="A325" s="52"/>
      <c r="C325" s="62"/>
      <c r="D325"/>
      <c r="E325" s="57"/>
      <c r="K325" s="71"/>
    </row>
    <row r="326" spans="1:11">
      <c r="A326" s="52"/>
      <c r="D326"/>
      <c r="E326" s="57"/>
      <c r="K326" s="71"/>
    </row>
    <row r="327" spans="1:11">
      <c r="A327" s="52"/>
      <c r="D327"/>
      <c r="E327" s="57"/>
      <c r="K327" s="71"/>
    </row>
    <row r="328" spans="1:11">
      <c r="A328" s="52"/>
      <c r="D328"/>
      <c r="E328" s="57"/>
      <c r="K328" s="71"/>
    </row>
    <row r="329" spans="1:11">
      <c r="A329" s="52"/>
      <c r="B329" s="65"/>
      <c r="D329" s="56"/>
      <c r="E329" s="57"/>
      <c r="K329" s="71"/>
    </row>
    <row r="330" spans="1:11">
      <c r="A330" s="52"/>
      <c r="B330" s="65"/>
      <c r="D330" s="56"/>
      <c r="E330" s="57"/>
      <c r="K330" s="71"/>
    </row>
    <row r="331" spans="1:11">
      <c r="A331" s="52"/>
      <c r="B331" s="65"/>
      <c r="D331" s="56"/>
      <c r="E331" s="57"/>
      <c r="K331" s="71"/>
    </row>
    <row r="332" spans="1:11">
      <c r="A332" s="52"/>
      <c r="B332" s="65"/>
      <c r="D332" s="56"/>
      <c r="E332" s="57"/>
      <c r="K332" s="72"/>
    </row>
    <row r="333" spans="1:11">
      <c r="A333" s="52"/>
      <c r="B333" s="65"/>
      <c r="D333" s="56"/>
      <c r="E333" s="57"/>
      <c r="K333" s="72"/>
    </row>
    <row r="334" spans="1:11">
      <c r="A334" s="52"/>
      <c r="B334" s="65"/>
      <c r="D334" s="56"/>
      <c r="E334" s="57"/>
      <c r="K334" s="71"/>
    </row>
    <row r="335" spans="1:11">
      <c r="A335" s="52"/>
      <c r="D335"/>
      <c r="E335" s="61"/>
      <c r="K335" s="71"/>
    </row>
    <row r="336" spans="1:11">
      <c r="A336" s="52"/>
      <c r="D336"/>
      <c r="E336" s="57"/>
      <c r="K336" s="71"/>
    </row>
    <row r="337" spans="1:11">
      <c r="A337" s="52"/>
      <c r="D337" s="62"/>
      <c r="E337" s="57"/>
      <c r="K337" s="71"/>
    </row>
    <row r="338" spans="1:11">
      <c r="A338" s="52"/>
      <c r="D338" s="62"/>
      <c r="E338" s="57"/>
      <c r="K338" s="71"/>
    </row>
    <row r="339" spans="1:11">
      <c r="A339" s="52"/>
      <c r="D339" s="62"/>
      <c r="E339" s="57"/>
      <c r="K339" s="71"/>
    </row>
    <row r="340" spans="1:11">
      <c r="A340" s="52"/>
      <c r="D340" s="62"/>
      <c r="E340" s="57"/>
      <c r="K340" s="71"/>
    </row>
    <row r="341" spans="1:11">
      <c r="A341" s="52"/>
      <c r="D341" s="62"/>
      <c r="E341" s="57"/>
      <c r="K341" s="71"/>
    </row>
    <row r="342" spans="1:11">
      <c r="A342" s="52"/>
      <c r="D342" s="62"/>
      <c r="E342" s="57"/>
      <c r="K342" s="71"/>
    </row>
    <row r="343" spans="1:11">
      <c r="A343" s="52"/>
      <c r="D343" s="62"/>
      <c r="E343" s="57"/>
      <c r="K343" s="71"/>
    </row>
    <row r="344" spans="1:11">
      <c r="A344" s="52"/>
      <c r="D344" s="62"/>
      <c r="E344" s="57"/>
      <c r="K344" s="71"/>
    </row>
    <row r="345" spans="1:11">
      <c r="A345" s="52"/>
      <c r="C345" s="62"/>
      <c r="D345" s="62"/>
      <c r="E345" s="57"/>
      <c r="K345" s="71"/>
    </row>
    <row r="346" spans="1:11">
      <c r="A346" s="52"/>
      <c r="C346" s="62"/>
      <c r="D346" s="62"/>
      <c r="E346" s="57"/>
      <c r="K346" s="71"/>
    </row>
    <row r="347" spans="1:11">
      <c r="A347" s="52"/>
      <c r="D347" s="62"/>
      <c r="E347" s="57"/>
      <c r="K347" s="71"/>
    </row>
    <row r="348" spans="1:11">
      <c r="A348" s="52"/>
      <c r="C348" s="62"/>
      <c r="D348" s="62"/>
      <c r="E348" s="57"/>
      <c r="J348" s="72"/>
      <c r="K348" s="71"/>
    </row>
    <row r="349" spans="1:11">
      <c r="A349" s="52"/>
      <c r="C349" s="62"/>
      <c r="D349" s="62"/>
      <c r="E349" s="57"/>
      <c r="J349" s="72"/>
      <c r="K349" s="71"/>
    </row>
    <row r="350" spans="1:11">
      <c r="A350" s="52"/>
      <c r="C350" s="62"/>
      <c r="D350" s="62"/>
      <c r="E350" s="57"/>
      <c r="J350" s="72"/>
      <c r="K350" s="71"/>
    </row>
    <row r="351" spans="1:11">
      <c r="A351" s="75"/>
      <c r="D351" s="62"/>
      <c r="E351" s="57"/>
      <c r="J351" s="72"/>
      <c r="K351" s="71"/>
    </row>
    <row r="352" spans="1:11">
      <c r="A352" s="75"/>
      <c r="B352" s="62"/>
      <c r="D352" s="62"/>
      <c r="E352" s="74"/>
      <c r="H352" s="63"/>
      <c r="I352" s="62"/>
      <c r="K352" s="71"/>
    </row>
    <row r="353" spans="1:11">
      <c r="A353" s="75"/>
      <c r="B353" s="62"/>
      <c r="C353" s="62"/>
      <c r="D353" s="62"/>
      <c r="E353" s="74"/>
      <c r="H353" s="63"/>
      <c r="I353" s="62"/>
      <c r="K353" s="71"/>
    </row>
    <row r="354" spans="1:11">
      <c r="A354" s="75"/>
      <c r="B354" s="62"/>
      <c r="C354" s="62"/>
      <c r="D354" s="62"/>
      <c r="E354" s="74"/>
      <c r="H354" s="63"/>
      <c r="I354" s="62"/>
      <c r="K354" s="71"/>
    </row>
    <row r="355" spans="1:11">
      <c r="A355" s="75"/>
      <c r="B355" s="62"/>
      <c r="D355" s="62"/>
      <c r="E355" s="74"/>
      <c r="H355" s="63"/>
      <c r="I355" s="62"/>
      <c r="K355" s="71"/>
    </row>
    <row r="356" spans="1:11">
      <c r="A356" s="75"/>
      <c r="B356" s="62"/>
      <c r="D356" s="62"/>
      <c r="E356" s="74"/>
      <c r="H356" s="63"/>
      <c r="I356" s="62"/>
      <c r="K356" s="71"/>
    </row>
    <row r="357" spans="1:11">
      <c r="A357" s="75"/>
      <c r="B357" s="62"/>
      <c r="D357" s="62"/>
      <c r="E357" s="74"/>
      <c r="H357" s="63"/>
      <c r="I357" s="62"/>
      <c r="K357" s="71"/>
    </row>
    <row r="358" spans="1:11">
      <c r="A358" s="75"/>
      <c r="B358" s="62"/>
      <c r="D358" s="62"/>
      <c r="E358" s="74"/>
      <c r="H358" s="63"/>
      <c r="I358" s="62"/>
      <c r="K358" s="71"/>
    </row>
    <row r="359" spans="1:11">
      <c r="A359" s="75"/>
      <c r="B359" s="62"/>
      <c r="D359" s="62"/>
      <c r="E359" s="74"/>
      <c r="H359" s="63"/>
      <c r="I359" s="62"/>
      <c r="K359" s="71"/>
    </row>
    <row r="360" spans="1:11">
      <c r="A360" s="75"/>
      <c r="B360" s="62"/>
      <c r="D360" s="62"/>
      <c r="E360" s="74"/>
      <c r="H360" s="63"/>
      <c r="I360" s="62"/>
      <c r="K360" s="71"/>
    </row>
    <row r="361" spans="1:11">
      <c r="A361" s="75"/>
      <c r="B361" s="62"/>
      <c r="D361" s="62"/>
      <c r="E361" s="74"/>
      <c r="H361" s="63"/>
      <c r="I361" s="62"/>
      <c r="K361" s="71"/>
    </row>
    <row r="362" spans="1:11">
      <c r="A362" s="75"/>
      <c r="B362" s="62"/>
      <c r="D362" s="62"/>
      <c r="E362" s="74"/>
      <c r="H362" s="63"/>
      <c r="I362" s="62"/>
      <c r="K362" s="71"/>
    </row>
    <row r="363" spans="1:11">
      <c r="A363" s="75"/>
      <c r="B363" s="62"/>
      <c r="D363" s="62"/>
      <c r="E363" s="74"/>
      <c r="H363" s="63"/>
      <c r="I363" s="62"/>
      <c r="K363" s="71"/>
    </row>
    <row r="364" spans="1:11">
      <c r="A364" s="75"/>
      <c r="B364" s="62"/>
      <c r="D364" s="62"/>
      <c r="E364" s="74"/>
      <c r="H364" s="63"/>
      <c r="I364" s="62"/>
      <c r="K364" s="71"/>
    </row>
    <row r="365" spans="1:11">
      <c r="A365" s="75"/>
      <c r="B365" s="62"/>
      <c r="D365" s="62"/>
      <c r="E365" s="74"/>
      <c r="H365" s="63"/>
      <c r="I365" s="62"/>
      <c r="K365" s="71"/>
    </row>
    <row r="366" spans="1:11">
      <c r="A366" s="75"/>
      <c r="B366" s="62"/>
      <c r="D366" s="62"/>
      <c r="E366" s="74"/>
      <c r="H366" s="63"/>
      <c r="I366" s="62"/>
      <c r="K366" s="71"/>
    </row>
    <row r="367" spans="1:11">
      <c r="A367" s="75"/>
      <c r="B367" s="62"/>
      <c r="D367" s="62"/>
      <c r="E367" s="74"/>
      <c r="H367" s="63"/>
      <c r="I367" s="62"/>
      <c r="J367" s="72"/>
      <c r="K367" s="71"/>
    </row>
    <row r="368" spans="1:11">
      <c r="A368" s="75"/>
      <c r="B368" s="62"/>
      <c r="D368" s="62"/>
      <c r="E368" s="74"/>
      <c r="H368" s="63"/>
      <c r="I368" s="62"/>
      <c r="K368" s="71"/>
    </row>
    <row r="369" spans="1:11">
      <c r="A369" s="75"/>
      <c r="B369" s="62"/>
      <c r="D369" s="62"/>
      <c r="E369" s="74"/>
      <c r="H369" s="63"/>
      <c r="I369" s="62"/>
      <c r="K369" s="71"/>
    </row>
    <row r="370" spans="1:11">
      <c r="A370" s="75"/>
      <c r="B370" s="62"/>
      <c r="C370" s="62"/>
      <c r="D370" s="62"/>
      <c r="E370" s="74"/>
      <c r="H370" s="63"/>
      <c r="I370" s="62"/>
      <c r="K370" s="71"/>
    </row>
    <row r="371" spans="1:11">
      <c r="A371" s="52"/>
      <c r="B371" s="62"/>
      <c r="C371" s="62"/>
      <c r="D371" s="62"/>
      <c r="E371" s="74"/>
      <c r="H371" s="63"/>
      <c r="I371" s="62"/>
      <c r="K371" s="71"/>
    </row>
    <row r="372" spans="1:11">
      <c r="A372" s="52"/>
      <c r="D372" s="56"/>
      <c r="E372" s="57"/>
      <c r="H372" s="59"/>
      <c r="K372" s="71"/>
    </row>
    <row r="373" spans="1:11">
      <c r="A373" s="52"/>
      <c r="D373" s="56"/>
      <c r="E373" s="57"/>
      <c r="H373" s="59"/>
      <c r="K373" s="71"/>
    </row>
    <row r="374" spans="1:11">
      <c r="A374" s="52"/>
      <c r="C374" s="62"/>
      <c r="D374" s="56"/>
      <c r="E374" s="57"/>
      <c r="H374" s="59"/>
      <c r="K374" s="71"/>
    </row>
    <row r="375" spans="1:11">
      <c r="A375" s="52"/>
      <c r="B375" s="65"/>
      <c r="D375" s="56"/>
      <c r="E375" s="57"/>
      <c r="K375" s="71"/>
    </row>
    <row r="376" spans="1:11">
      <c r="A376" s="52"/>
      <c r="B376" s="65"/>
      <c r="D376" s="56"/>
      <c r="E376" s="57"/>
      <c r="K376" s="71"/>
    </row>
    <row r="377" spans="1:11">
      <c r="A377" s="52"/>
      <c r="B377" s="65"/>
      <c r="D377" s="56"/>
      <c r="E377" s="57"/>
      <c r="K377" s="71"/>
    </row>
    <row r="378" spans="1:11">
      <c r="A378" s="52"/>
      <c r="D378" s="62"/>
      <c r="E378" s="57"/>
      <c r="K378" s="71"/>
    </row>
    <row r="379" spans="1:11">
      <c r="A379" s="52"/>
      <c r="D379" s="62"/>
      <c r="E379" s="57"/>
      <c r="K379" s="71"/>
    </row>
    <row r="380" spans="1:11">
      <c r="A380" s="52"/>
      <c r="D380" s="62"/>
      <c r="E380" s="57"/>
      <c r="K380" s="71"/>
    </row>
    <row r="381" spans="1:11">
      <c r="A381" s="52"/>
      <c r="D381" s="62"/>
      <c r="E381" s="57"/>
      <c r="K381" s="71"/>
    </row>
    <row r="382" spans="1:11">
      <c r="A382" s="52"/>
      <c r="D382" s="62"/>
      <c r="E382" s="57"/>
      <c r="K382" s="71"/>
    </row>
    <row r="383" spans="1:11">
      <c r="A383" s="52"/>
      <c r="D383" s="62"/>
      <c r="E383" s="57"/>
      <c r="K383" s="71"/>
    </row>
    <row r="384" spans="1:11">
      <c r="A384" s="52"/>
      <c r="D384" s="62"/>
      <c r="E384" s="57"/>
      <c r="J384" s="72"/>
      <c r="K384" s="71"/>
    </row>
    <row r="385" spans="1:11">
      <c r="A385" s="52"/>
      <c r="D385"/>
      <c r="E385" s="57"/>
      <c r="H385" s="59"/>
      <c r="K385" s="71"/>
    </row>
    <row r="386" spans="1:11">
      <c r="A386" s="52"/>
      <c r="D386" s="62"/>
      <c r="E386" s="57"/>
      <c r="H386" s="59"/>
      <c r="K386" s="71"/>
    </row>
    <row r="387" spans="1:11">
      <c r="A387" s="52"/>
      <c r="C387" s="62"/>
      <c r="D387" s="56"/>
      <c r="E387" s="57"/>
      <c r="H387" s="59"/>
      <c r="K387" s="71"/>
    </row>
    <row r="388" spans="1:11">
      <c r="A388" s="52"/>
      <c r="C388" s="62"/>
      <c r="D388" s="56"/>
      <c r="E388" s="61"/>
      <c r="H388" s="59"/>
      <c r="K388" s="71"/>
    </row>
    <row r="389" spans="1:11">
      <c r="A389" s="52"/>
      <c r="D389"/>
      <c r="E389" s="57"/>
      <c r="K389" s="71"/>
    </row>
    <row r="390" spans="1:11">
      <c r="A390" s="52"/>
      <c r="C390" s="62"/>
      <c r="D390"/>
      <c r="E390" s="57"/>
      <c r="K390" s="71"/>
    </row>
    <row r="391" spans="1:11">
      <c r="A391" s="52"/>
      <c r="C391" s="62"/>
      <c r="D391"/>
      <c r="E391" s="57"/>
      <c r="K391" s="71"/>
    </row>
    <row r="392" spans="1:11">
      <c r="A392" s="52"/>
      <c r="D392"/>
      <c r="E392" s="57"/>
      <c r="K392" s="71"/>
    </row>
    <row r="393" spans="1:11">
      <c r="A393" s="52"/>
      <c r="B393" s="38"/>
      <c r="D393"/>
      <c r="E393" s="61"/>
      <c r="K393" s="71"/>
    </row>
    <row r="394" spans="1:11">
      <c r="A394" s="52"/>
      <c r="C394" s="62"/>
      <c r="E394" s="61"/>
      <c r="K394" s="71"/>
    </row>
    <row r="395" spans="1:11">
      <c r="A395" s="52"/>
      <c r="C395" s="62"/>
      <c r="E395" s="61"/>
      <c r="K395" s="71"/>
    </row>
    <row r="396" spans="1:11">
      <c r="A396" s="52"/>
      <c r="E396" s="57"/>
      <c r="K396" s="71"/>
    </row>
    <row r="397" spans="1:11">
      <c r="A397" s="52"/>
      <c r="E397" s="57"/>
      <c r="K397" s="71"/>
    </row>
    <row r="398" spans="1:11">
      <c r="A398" s="52"/>
      <c r="C398" s="62"/>
      <c r="E398" s="57"/>
      <c r="K398" s="71"/>
    </row>
    <row r="399" spans="1:11">
      <c r="A399" s="52"/>
      <c r="C399" s="62"/>
      <c r="E399" s="57"/>
      <c r="K399" s="71"/>
    </row>
    <row r="400" spans="1:11">
      <c r="A400" s="52"/>
      <c r="C400" s="62"/>
      <c r="E400" s="57"/>
      <c r="K400" s="71"/>
    </row>
    <row r="401" spans="1:11">
      <c r="A401" s="52"/>
      <c r="D401"/>
      <c r="E401" s="57"/>
      <c r="K401" s="71"/>
    </row>
    <row r="402" spans="1:11">
      <c r="A402" s="52"/>
      <c r="D402"/>
      <c r="E402" s="61"/>
      <c r="K402" s="71"/>
    </row>
    <row r="403" spans="1:11">
      <c r="A403" s="52"/>
      <c r="C403" s="62"/>
      <c r="D403"/>
      <c r="E403" s="57"/>
      <c r="K403" s="71"/>
    </row>
    <row r="404" spans="1:11">
      <c r="A404" s="52"/>
      <c r="C404" s="62"/>
      <c r="D404"/>
      <c r="E404" s="61"/>
      <c r="K404" s="71"/>
    </row>
    <row r="405" spans="1:11">
      <c r="A405" s="52"/>
      <c r="D405"/>
      <c r="E405" s="57"/>
      <c r="K405" s="71"/>
    </row>
    <row r="406" spans="1:11">
      <c r="A406" s="52"/>
      <c r="D406"/>
      <c r="E406" s="57"/>
      <c r="K406" s="71"/>
    </row>
    <row r="407" spans="1:11">
      <c r="A407" s="52"/>
      <c r="D407"/>
      <c r="E407" s="57"/>
      <c r="K407" s="71"/>
    </row>
    <row r="408" spans="1:11">
      <c r="A408" s="52"/>
      <c r="D408"/>
      <c r="E408" s="57"/>
      <c r="K408" s="71"/>
    </row>
    <row r="409" spans="1:11">
      <c r="A409" s="52"/>
      <c r="D409"/>
      <c r="E409" s="57"/>
      <c r="K409" s="71"/>
    </row>
    <row r="410" spans="1:11">
      <c r="A410" s="52"/>
      <c r="D410"/>
      <c r="E410" s="57"/>
      <c r="K410" s="71"/>
    </row>
    <row r="411" spans="1:11">
      <c r="A411" s="52"/>
      <c r="C411" s="62"/>
      <c r="D411"/>
      <c r="E411" s="57"/>
      <c r="K411" s="71"/>
    </row>
    <row r="412" spans="1:11">
      <c r="A412" s="52"/>
      <c r="C412" s="62"/>
      <c r="D412"/>
      <c r="E412" s="57"/>
      <c r="K412" s="71"/>
    </row>
    <row r="413" spans="1:11">
      <c r="A413" s="52"/>
      <c r="D413"/>
      <c r="E413" s="57"/>
      <c r="K413" s="71"/>
    </row>
    <row r="414" spans="1:11">
      <c r="A414" s="52"/>
      <c r="D414"/>
      <c r="E414" s="57"/>
      <c r="K414" s="71"/>
    </row>
    <row r="415" spans="1:11">
      <c r="A415" s="52"/>
      <c r="C415" s="62"/>
      <c r="D415"/>
      <c r="E415" s="57"/>
      <c r="K415" s="71"/>
    </row>
    <row r="416" spans="1:11">
      <c r="A416" s="52"/>
      <c r="D416"/>
      <c r="E416" s="57"/>
      <c r="K416" s="71"/>
    </row>
    <row r="417" spans="1:11">
      <c r="A417" s="52"/>
      <c r="D417" s="56"/>
      <c r="E417" s="57"/>
      <c r="H417" s="59"/>
      <c r="I417" s="70"/>
      <c r="K417" s="71"/>
    </row>
    <row r="418" spans="1:11">
      <c r="A418" s="52"/>
      <c r="B418" s="65"/>
      <c r="D418" s="56"/>
      <c r="E418" s="57"/>
      <c r="K418" s="71"/>
    </row>
    <row r="419" spans="1:11">
      <c r="A419" s="52"/>
      <c r="B419" s="65"/>
      <c r="D419" s="56"/>
      <c r="E419" s="57"/>
      <c r="K419" s="71"/>
    </row>
    <row r="420" spans="1:11">
      <c r="A420" s="52"/>
      <c r="B420" s="65"/>
      <c r="D420" s="56"/>
      <c r="E420" s="57"/>
      <c r="K420" s="71"/>
    </row>
    <row r="421" spans="1:11">
      <c r="A421" s="52"/>
      <c r="B421" s="65"/>
      <c r="D421" s="56"/>
      <c r="E421" s="57"/>
      <c r="K421" s="71"/>
    </row>
    <row r="422" spans="1:11">
      <c r="A422" s="52"/>
      <c r="B422" s="65"/>
      <c r="D422" s="56"/>
      <c r="E422" s="57"/>
      <c r="J422" s="72"/>
      <c r="K422" s="71"/>
    </row>
    <row r="423" spans="1:11">
      <c r="A423" s="52"/>
      <c r="B423" s="65"/>
      <c r="D423" s="56"/>
      <c r="E423" s="57"/>
      <c r="J423" s="72"/>
      <c r="K423" s="71"/>
    </row>
    <row r="424" spans="1:11">
      <c r="A424" s="52"/>
      <c r="D424" s="56"/>
      <c r="E424" s="57"/>
      <c r="K424" s="71"/>
    </row>
    <row r="425" spans="1:11">
      <c r="A425" s="52"/>
      <c r="D425" s="56"/>
      <c r="E425" s="57"/>
      <c r="J425" s="72"/>
      <c r="K425" s="71"/>
    </row>
    <row r="426" spans="1:11">
      <c r="A426" s="76"/>
      <c r="D426" s="56"/>
      <c r="E426" s="57"/>
      <c r="K426" s="72"/>
    </row>
    <row r="427" spans="1:11">
      <c r="A427" s="52"/>
      <c r="D427" s="56"/>
      <c r="E427" s="57"/>
      <c r="H427" s="59"/>
      <c r="I427" s="70"/>
      <c r="K427" s="72"/>
    </row>
    <row r="428" spans="1:11">
      <c r="A428" s="52"/>
      <c r="B428" s="65"/>
      <c r="D428" s="56"/>
      <c r="E428" s="57"/>
      <c r="K428" s="72"/>
    </row>
    <row r="429" spans="1:11">
      <c r="A429" s="52"/>
      <c r="D429" s="56"/>
      <c r="E429" s="57"/>
      <c r="K429" s="72"/>
    </row>
    <row r="430" spans="1:11">
      <c r="A430" s="52"/>
      <c r="D430" s="56"/>
      <c r="E430" s="57"/>
      <c r="J430" s="72"/>
      <c r="K430" s="72"/>
    </row>
    <row r="431" spans="1:11">
      <c r="A431" s="52"/>
      <c r="D431" s="56"/>
      <c r="E431" s="57"/>
      <c r="J431" s="72"/>
      <c r="K431" s="72"/>
    </row>
    <row r="432" spans="1:11">
      <c r="A432" s="75"/>
      <c r="D432" s="56"/>
      <c r="E432" s="57"/>
      <c r="J432" s="72"/>
      <c r="K432" s="72"/>
    </row>
    <row r="433" spans="1:11">
      <c r="A433" s="75"/>
      <c r="B433" s="62"/>
      <c r="D433" s="56"/>
      <c r="E433" s="74"/>
      <c r="H433" s="63"/>
      <c r="I433" s="62"/>
      <c r="K433" s="72"/>
    </row>
    <row r="434" spans="1:11">
      <c r="A434" s="75"/>
      <c r="B434" s="62"/>
      <c r="D434" s="56"/>
      <c r="E434" s="74"/>
      <c r="H434" s="63"/>
      <c r="I434" s="62"/>
      <c r="K434" s="72"/>
    </row>
    <row r="435" spans="1:11">
      <c r="A435" s="52"/>
      <c r="B435" s="62"/>
      <c r="D435" s="56"/>
      <c r="E435" s="74"/>
      <c r="H435" s="63"/>
      <c r="I435" s="62"/>
      <c r="K435" s="72"/>
    </row>
    <row r="436" spans="1:11">
      <c r="A436" s="52"/>
      <c r="D436" s="62"/>
      <c r="E436" s="57"/>
      <c r="K436" s="72"/>
    </row>
    <row r="437" spans="1:11">
      <c r="A437" s="52"/>
      <c r="D437" s="62"/>
      <c r="E437" s="61"/>
      <c r="J437" s="72"/>
      <c r="K437" s="72"/>
    </row>
    <row r="438" spans="1:11">
      <c r="A438" s="52"/>
      <c r="D438" s="62"/>
      <c r="E438" s="61"/>
      <c r="J438" s="72"/>
      <c r="K438" s="72"/>
    </row>
    <row r="439" spans="1:11">
      <c r="A439" s="52"/>
      <c r="D439" s="59"/>
      <c r="E439" s="61"/>
      <c r="K439" s="72"/>
    </row>
    <row r="440" spans="1:11">
      <c r="A440" s="52"/>
      <c r="D440" s="59"/>
      <c r="E440" s="61"/>
      <c r="K440" s="72"/>
    </row>
    <row r="441" spans="1:11">
      <c r="A441" s="52"/>
      <c r="D441" s="62"/>
      <c r="E441" s="61"/>
      <c r="K441" s="72"/>
    </row>
    <row r="442" spans="1:11">
      <c r="A442" s="64"/>
      <c r="D442" s="59"/>
      <c r="E442" s="77"/>
      <c r="K442" s="72"/>
    </row>
    <row r="443" spans="1:11">
      <c r="A443" s="64"/>
      <c r="D443" s="56"/>
      <c r="E443" s="61"/>
      <c r="K443" s="72"/>
    </row>
    <row r="444" spans="1:11">
      <c r="A444" s="64"/>
      <c r="B444" s="65"/>
      <c r="D444" s="56"/>
      <c r="E444" s="57"/>
      <c r="K444" s="72"/>
    </row>
    <row r="445" spans="1:11">
      <c r="A445" s="64"/>
      <c r="B445" s="65"/>
      <c r="D445" s="56"/>
      <c r="E445" s="61"/>
      <c r="K445" s="72"/>
    </row>
    <row r="446" spans="1:11">
      <c r="A446" s="64"/>
      <c r="B446" s="65"/>
      <c r="D446" s="56"/>
      <c r="E446" s="57"/>
      <c r="K446" s="72"/>
    </row>
    <row r="447" spans="1:11">
      <c r="A447" s="64"/>
      <c r="B447" s="65"/>
      <c r="D447" s="56"/>
      <c r="E447" s="57"/>
      <c r="K447" s="72"/>
    </row>
    <row r="448" spans="1:11">
      <c r="A448" s="64"/>
      <c r="B448" s="65"/>
      <c r="D448" s="56"/>
      <c r="E448" s="57"/>
      <c r="K448" s="72"/>
    </row>
    <row r="449" spans="1:11">
      <c r="A449" s="64"/>
      <c r="B449" s="65"/>
      <c r="D449" s="56"/>
      <c r="E449" s="57"/>
      <c r="K449" s="72"/>
    </row>
    <row r="450" spans="1:11">
      <c r="A450" s="64"/>
      <c r="B450" s="65"/>
      <c r="D450" s="56"/>
      <c r="E450" s="57"/>
      <c r="K450" s="72"/>
    </row>
    <row r="451" spans="1:11">
      <c r="A451" s="52"/>
      <c r="B451" s="65"/>
      <c r="D451" s="56"/>
      <c r="E451" s="57"/>
      <c r="K451" s="72"/>
    </row>
    <row r="452" spans="1:11">
      <c r="A452" s="73"/>
      <c r="D452" s="56"/>
      <c r="E452" s="61"/>
      <c r="K452" s="72"/>
    </row>
    <row r="453" spans="1:11">
      <c r="A453" s="73"/>
      <c r="B453" s="62"/>
      <c r="D453" s="62"/>
      <c r="E453" s="61"/>
      <c r="H453" s="63"/>
      <c r="I453" s="62"/>
      <c r="K453" s="72"/>
    </row>
    <row r="454" spans="1:11">
      <c r="A454" s="73"/>
      <c r="B454" s="62"/>
      <c r="D454" s="62"/>
      <c r="E454" s="61"/>
      <c r="H454" s="63"/>
      <c r="I454" s="62"/>
      <c r="K454" s="72"/>
    </row>
    <row r="455" spans="1:11">
      <c r="A455" s="73"/>
      <c r="B455" s="62"/>
      <c r="C455" s="62"/>
      <c r="D455" s="62"/>
      <c r="E455" s="61"/>
      <c r="H455" s="63"/>
      <c r="I455" s="62"/>
      <c r="K455" s="72"/>
    </row>
    <row r="456" spans="1:11">
      <c r="A456" s="73"/>
      <c r="B456" s="62"/>
      <c r="D456" s="62"/>
      <c r="E456" s="61"/>
      <c r="H456" s="63"/>
      <c r="I456" s="62"/>
      <c r="K456" s="72"/>
    </row>
    <row r="457" spans="1:11">
      <c r="A457" s="73"/>
      <c r="B457" s="62"/>
      <c r="D457" s="62"/>
      <c r="E457" s="61"/>
      <c r="H457" s="63"/>
      <c r="I457" s="62"/>
      <c r="K457" s="72"/>
    </row>
    <row r="458" spans="1:11">
      <c r="A458" s="73"/>
      <c r="B458" s="62"/>
      <c r="D458" s="56"/>
      <c r="E458" s="61"/>
      <c r="H458" s="63"/>
      <c r="I458" s="62"/>
      <c r="K458" s="72"/>
    </row>
    <row r="459" spans="1:11">
      <c r="A459" s="73"/>
      <c r="B459" s="62"/>
      <c r="D459" s="56"/>
      <c r="E459" s="61"/>
      <c r="H459" s="63"/>
      <c r="I459" s="62"/>
      <c r="K459" s="72"/>
    </row>
    <row r="460" spans="1:11">
      <c r="A460" s="52"/>
      <c r="B460" s="62"/>
      <c r="D460" s="56"/>
      <c r="E460" s="61"/>
      <c r="H460" s="63"/>
      <c r="I460" s="62"/>
      <c r="K460" s="72"/>
    </row>
    <row r="461" spans="1:11">
      <c r="A461" s="52"/>
      <c r="D461"/>
      <c r="E461" s="57"/>
      <c r="K461" s="72"/>
    </row>
    <row r="462" spans="1:11">
      <c r="A462" s="52"/>
      <c r="D462"/>
      <c r="E462" s="57"/>
      <c r="K462" s="72"/>
    </row>
    <row r="463" spans="1:11">
      <c r="A463" s="52"/>
      <c r="D463" s="56"/>
      <c r="E463" s="57"/>
      <c r="K463" s="72"/>
    </row>
    <row r="464" spans="1:11">
      <c r="A464" s="52"/>
      <c r="D464" s="56"/>
      <c r="E464" s="57"/>
      <c r="K464" s="72"/>
    </row>
    <row r="465" spans="1:11">
      <c r="A465" s="52"/>
      <c r="D465" s="56"/>
      <c r="E465" s="57"/>
      <c r="K465" s="72"/>
    </row>
    <row r="466" spans="1:11">
      <c r="A466" s="52"/>
      <c r="D466" s="56"/>
      <c r="E466" s="57"/>
      <c r="K466" s="72"/>
    </row>
    <row r="467" spans="1:11">
      <c r="A467" s="52"/>
      <c r="D467" s="56"/>
      <c r="E467" s="57"/>
      <c r="K467" s="72"/>
    </row>
    <row r="468" spans="1:11">
      <c r="A468" s="52"/>
      <c r="D468" s="56"/>
      <c r="E468" s="57"/>
      <c r="K468" s="72"/>
    </row>
    <row r="469" spans="1:11">
      <c r="A469" s="52"/>
      <c r="D469" s="56"/>
      <c r="E469" s="57"/>
      <c r="K469" s="72"/>
    </row>
    <row r="470" spans="1:11">
      <c r="A470" s="52"/>
      <c r="D470" s="56"/>
      <c r="E470" s="57"/>
      <c r="K470" s="72"/>
    </row>
    <row r="471" spans="1:11">
      <c r="A471" s="52"/>
      <c r="D471" s="56"/>
      <c r="E471" s="57"/>
      <c r="J471" s="72"/>
      <c r="K471" s="72"/>
    </row>
    <row r="472" spans="1:11">
      <c r="A472" s="52"/>
      <c r="D472" s="56"/>
      <c r="E472" s="57"/>
      <c r="J472" s="72"/>
      <c r="K472" s="72"/>
    </row>
    <row r="473" spans="1:11">
      <c r="A473" s="52"/>
      <c r="D473" s="56"/>
      <c r="E473" s="57"/>
      <c r="K473" s="72"/>
    </row>
    <row r="474" spans="1:11">
      <c r="A474" s="76"/>
      <c r="D474" s="59"/>
      <c r="E474" s="77"/>
      <c r="K474" s="72"/>
    </row>
    <row r="475" spans="1:12">
      <c r="A475" s="76"/>
      <c r="B475" s="78"/>
      <c r="C475" s="72"/>
      <c r="D475" s="79"/>
      <c r="E475" s="80"/>
      <c r="F475" s="72"/>
      <c r="G475" s="72"/>
      <c r="H475" s="81"/>
      <c r="I475" s="84"/>
      <c r="J475" s="72"/>
      <c r="K475" s="72"/>
      <c r="L475" s="72"/>
    </row>
    <row r="476" spans="1:12">
      <c r="A476" s="76"/>
      <c r="B476" s="78"/>
      <c r="C476" s="72"/>
      <c r="D476" s="79"/>
      <c r="E476" s="80"/>
      <c r="F476" s="72"/>
      <c r="G476" s="72"/>
      <c r="H476" s="81"/>
      <c r="I476" s="72"/>
      <c r="J476" s="72"/>
      <c r="K476" s="72"/>
      <c r="L476" s="72"/>
    </row>
    <row r="477" spans="2:12">
      <c r="B477" s="78"/>
      <c r="C477" s="72"/>
      <c r="D477" s="82"/>
      <c r="E477" s="83"/>
      <c r="F477" s="72"/>
      <c r="G477" s="72"/>
      <c r="H477" s="81"/>
      <c r="I477" s="84"/>
      <c r="J477" s="72"/>
      <c r="K477" s="72"/>
      <c r="L477" s="72"/>
    </row>
  </sheetData>
  <autoFilter xmlns:etc="http://www.wps.cn/officeDocument/2017/etCustomData" ref="A1:L68" etc:filterBottomFollowUsedRange="0">
    <extLst/>
  </autoFilter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1"/>
  <sheetViews>
    <sheetView topLeftCell="A41" workbookViewId="0">
      <selection activeCell="E45" sqref="E45"/>
    </sheetView>
  </sheetViews>
  <sheetFormatPr defaultColWidth="8.70909090909091" defaultRowHeight="14.5"/>
  <cols>
    <col min="1" max="1" width="16.5727272727273" customWidth="1"/>
    <col min="2" max="4" width="13.5727272727273" customWidth="1"/>
    <col min="5" max="5" width="15.1363636363636" customWidth="1"/>
    <col min="6" max="9" width="13.5727272727273" customWidth="1"/>
    <col min="10" max="10" width="14" customWidth="1"/>
    <col min="12" max="12" width="18.2818181818182" customWidth="1"/>
    <col min="13" max="13" width="14" style="1" customWidth="1"/>
    <col min="14" max="14" width="31.2818181818182" style="2" customWidth="1"/>
    <col min="15" max="15" width="20.0909090909091" style="2" customWidth="1"/>
    <col min="16" max="16" width="18.4272727272727" customWidth="1"/>
  </cols>
  <sheetData>
    <row r="1" customFormat="1" ht="39" spans="1:15">
      <c r="A1" s="3" t="s">
        <v>250</v>
      </c>
      <c r="B1" s="4" t="s">
        <v>251</v>
      </c>
      <c r="C1" s="4" t="s">
        <v>252</v>
      </c>
      <c r="D1" s="4" t="s">
        <v>253</v>
      </c>
      <c r="E1" s="4" t="s">
        <v>254</v>
      </c>
      <c r="F1" s="4" t="s">
        <v>255</v>
      </c>
      <c r="G1" s="4" t="s">
        <v>256</v>
      </c>
      <c r="H1" s="4" t="s">
        <v>257</v>
      </c>
      <c r="I1" s="4" t="s">
        <v>258</v>
      </c>
      <c r="J1" s="37" t="s">
        <v>259</v>
      </c>
      <c r="N1" s="2"/>
      <c r="O1" s="2"/>
    </row>
    <row r="2" customFormat="1" spans="1:15">
      <c r="A2" s="5" t="s">
        <v>260</v>
      </c>
      <c r="B2" s="6"/>
      <c r="C2" s="7"/>
      <c r="D2" s="6">
        <f t="shared" ref="D2:G2" si="0">+SUM(D3:D14)</f>
        <v>0</v>
      </c>
      <c r="E2" s="6">
        <f t="shared" si="0"/>
        <v>0</v>
      </c>
      <c r="F2" s="6">
        <f t="shared" si="0"/>
        <v>0</v>
      </c>
      <c r="G2" s="6">
        <f t="shared" si="0"/>
        <v>0</v>
      </c>
      <c r="H2" s="8">
        <f>B2+D2-F2</f>
        <v>0</v>
      </c>
      <c r="I2" s="18">
        <f>+C2+E2-G2</f>
        <v>0</v>
      </c>
      <c r="N2" s="2"/>
      <c r="O2" s="2"/>
    </row>
    <row r="3" customFormat="1" spans="1:15">
      <c r="A3" s="9" t="s">
        <v>261</v>
      </c>
      <c r="B3" s="10"/>
      <c r="C3" s="11"/>
      <c r="D3" s="10"/>
      <c r="E3" s="11"/>
      <c r="F3" s="12"/>
      <c r="G3" s="11"/>
      <c r="H3" s="13">
        <f>+B2+D3-F3</f>
        <v>0</v>
      </c>
      <c r="I3" s="22">
        <f>C3+E3-G3</f>
        <v>0</v>
      </c>
      <c r="M3" s="38"/>
      <c r="N3" s="2"/>
      <c r="O3" s="2"/>
    </row>
    <row r="4" customFormat="1" spans="1:15">
      <c r="A4" s="14" t="s">
        <v>262</v>
      </c>
      <c r="B4" s="10"/>
      <c r="C4" s="11"/>
      <c r="D4" s="10"/>
      <c r="E4" s="11"/>
      <c r="F4" s="12"/>
      <c r="G4" s="11"/>
      <c r="H4" s="13">
        <f t="shared" ref="H4:H13" si="1">H3+D4-F4</f>
        <v>0</v>
      </c>
      <c r="I4" s="22">
        <f t="shared" ref="I4:I13" si="2">I3+E4-G4</f>
        <v>0</v>
      </c>
      <c r="M4" s="39"/>
      <c r="N4" s="2"/>
      <c r="O4" s="2"/>
    </row>
    <row r="5" customFormat="1" spans="1:15">
      <c r="A5" s="14" t="s">
        <v>263</v>
      </c>
      <c r="B5" s="10"/>
      <c r="C5" s="11"/>
      <c r="D5" s="10"/>
      <c r="E5" s="11"/>
      <c r="F5" s="12"/>
      <c r="G5" s="11"/>
      <c r="H5" s="13">
        <f t="shared" si="1"/>
        <v>0</v>
      </c>
      <c r="I5" s="22">
        <f t="shared" si="2"/>
        <v>0</v>
      </c>
      <c r="M5" s="38"/>
      <c r="N5" s="2"/>
      <c r="O5" s="2"/>
    </row>
    <row r="6" customFormat="1" spans="1:15">
      <c r="A6" s="14" t="s">
        <v>264</v>
      </c>
      <c r="B6" s="10"/>
      <c r="C6" s="11"/>
      <c r="D6" s="10"/>
      <c r="E6" s="11"/>
      <c r="F6" s="12"/>
      <c r="G6" s="11"/>
      <c r="H6" s="13">
        <f t="shared" si="1"/>
        <v>0</v>
      </c>
      <c r="I6" s="22">
        <f t="shared" si="2"/>
        <v>0</v>
      </c>
      <c r="M6" s="39"/>
      <c r="N6" s="2"/>
      <c r="O6" s="2"/>
    </row>
    <row r="7" customFormat="1" spans="1:15">
      <c r="A7" s="14" t="s">
        <v>265</v>
      </c>
      <c r="B7" s="10"/>
      <c r="C7" s="11"/>
      <c r="D7" s="10"/>
      <c r="E7" s="11"/>
      <c r="F7" s="12"/>
      <c r="G7" s="11"/>
      <c r="H7" s="13">
        <f t="shared" si="1"/>
        <v>0</v>
      </c>
      <c r="I7" s="22">
        <f t="shared" si="2"/>
        <v>0</v>
      </c>
      <c r="M7" s="39"/>
      <c r="N7" s="2"/>
      <c r="O7" s="2"/>
    </row>
    <row r="8" customFormat="1" spans="1:15">
      <c r="A8" s="15" t="s">
        <v>56</v>
      </c>
      <c r="B8" s="10"/>
      <c r="C8" s="11"/>
      <c r="D8" s="10"/>
      <c r="E8" s="11"/>
      <c r="F8" s="12"/>
      <c r="G8" s="11"/>
      <c r="H8" s="13">
        <f t="shared" si="1"/>
        <v>0</v>
      </c>
      <c r="I8" s="22">
        <f t="shared" si="2"/>
        <v>0</v>
      </c>
      <c r="M8" s="38"/>
      <c r="N8" s="2"/>
      <c r="O8" s="2"/>
    </row>
    <row r="9" customFormat="1" spans="1:15">
      <c r="A9" s="14" t="s">
        <v>57</v>
      </c>
      <c r="B9" s="10"/>
      <c r="C9" s="11"/>
      <c r="D9" s="10"/>
      <c r="E9" s="11"/>
      <c r="F9" s="12"/>
      <c r="G9" s="11"/>
      <c r="H9" s="13">
        <f t="shared" si="1"/>
        <v>0</v>
      </c>
      <c r="I9" s="22">
        <f t="shared" si="2"/>
        <v>0</v>
      </c>
      <c r="M9" s="39"/>
      <c r="N9" s="2"/>
      <c r="O9" s="2"/>
    </row>
    <row r="10" customFormat="1" spans="1:15">
      <c r="A10" s="14" t="s">
        <v>58</v>
      </c>
      <c r="B10" s="10"/>
      <c r="C10" s="11"/>
      <c r="D10" s="10"/>
      <c r="E10" s="11"/>
      <c r="F10" s="12"/>
      <c r="G10" s="11"/>
      <c r="H10" s="13">
        <f t="shared" si="1"/>
        <v>0</v>
      </c>
      <c r="I10" s="22">
        <f t="shared" si="2"/>
        <v>0</v>
      </c>
      <c r="M10" s="39"/>
      <c r="N10" s="2"/>
      <c r="O10" s="2"/>
    </row>
    <row r="11" customFormat="1" spans="1:15">
      <c r="A11" s="14" t="s">
        <v>59</v>
      </c>
      <c r="B11" s="10"/>
      <c r="C11" s="11"/>
      <c r="D11" s="10"/>
      <c r="E11" s="11"/>
      <c r="F11" s="12"/>
      <c r="G11" s="11"/>
      <c r="H11" s="13">
        <f t="shared" si="1"/>
        <v>0</v>
      </c>
      <c r="I11" s="22">
        <f t="shared" si="2"/>
        <v>0</v>
      </c>
      <c r="M11" s="38"/>
      <c r="N11" s="2"/>
      <c r="O11" s="2"/>
    </row>
    <row r="12" customFormat="1" spans="1:15">
      <c r="A12" s="14" t="s">
        <v>266</v>
      </c>
      <c r="B12" s="10"/>
      <c r="C12" s="11"/>
      <c r="D12" s="10"/>
      <c r="E12" s="11"/>
      <c r="F12" s="12"/>
      <c r="G12" s="11"/>
      <c r="H12" s="13">
        <f t="shared" si="1"/>
        <v>0</v>
      </c>
      <c r="I12" s="22">
        <f t="shared" si="2"/>
        <v>0</v>
      </c>
      <c r="N12" s="2"/>
      <c r="O12" s="2"/>
    </row>
    <row r="13" customFormat="1" spans="1:16">
      <c r="A13" s="16" t="s">
        <v>267</v>
      </c>
      <c r="B13" s="10"/>
      <c r="C13" s="11"/>
      <c r="D13" s="10"/>
      <c r="E13" s="11"/>
      <c r="F13" s="12"/>
      <c r="G13" s="11"/>
      <c r="H13" s="13">
        <f t="shared" si="1"/>
        <v>0</v>
      </c>
      <c r="I13" s="22">
        <f t="shared" si="2"/>
        <v>0</v>
      </c>
      <c r="M13" s="2"/>
      <c r="N13" s="2"/>
      <c r="O13" s="2"/>
      <c r="P13" s="2"/>
    </row>
    <row r="14" customFormat="1" spans="1:16">
      <c r="A14" s="14" t="s">
        <v>268</v>
      </c>
      <c r="B14" s="10"/>
      <c r="C14" s="11"/>
      <c r="D14" s="10"/>
      <c r="E14" s="11"/>
      <c r="F14" s="12"/>
      <c r="G14" s="11"/>
      <c r="H14" s="13">
        <f>H10+D14-F14</f>
        <v>0</v>
      </c>
      <c r="I14" s="22">
        <f>I10+E14-G14</f>
        <v>0</v>
      </c>
      <c r="M14" s="40"/>
      <c r="N14" s="2"/>
      <c r="O14" s="2"/>
      <c r="P14" s="2"/>
    </row>
    <row r="15" customFormat="1" spans="1:15">
      <c r="A15" s="17" t="s">
        <v>83</v>
      </c>
      <c r="B15" s="6">
        <f>C15*J15</f>
        <v>11595139.0966</v>
      </c>
      <c r="C15" s="18">
        <v>20995.25</v>
      </c>
      <c r="D15" s="8">
        <f t="shared" ref="D15:G15" si="3">SUM(D16:D27)</f>
        <v>0</v>
      </c>
      <c r="E15" s="7">
        <f t="shared" si="3"/>
        <v>0</v>
      </c>
      <c r="F15" s="19">
        <f t="shared" si="3"/>
        <v>67500</v>
      </c>
      <c r="G15" s="20">
        <f t="shared" si="3"/>
        <v>120.751341681574</v>
      </c>
      <c r="H15" s="19">
        <f>B15+D15-F15</f>
        <v>11527639.0966</v>
      </c>
      <c r="I15" s="20">
        <f>C15+E15-G15</f>
        <v>20874.4986583184</v>
      </c>
      <c r="J15">
        <v>552.2744</v>
      </c>
      <c r="N15" s="2"/>
      <c r="O15" s="2"/>
    </row>
    <row r="16" customFormat="1" spans="1:15">
      <c r="A16" s="9" t="s">
        <v>261</v>
      </c>
      <c r="B16" s="21"/>
      <c r="C16" s="22"/>
      <c r="D16" s="13"/>
      <c r="E16" s="23"/>
      <c r="F16" s="24">
        <f>N19</f>
        <v>67500</v>
      </c>
      <c r="G16" s="23">
        <f>+O19</f>
        <v>120.751341681574</v>
      </c>
      <c r="H16" s="13">
        <f>B15+D16-F16</f>
        <v>11527639.0966</v>
      </c>
      <c r="I16" s="22">
        <f>C15+E16-G16</f>
        <v>20874.4986583184</v>
      </c>
      <c r="N16" s="2"/>
      <c r="O16" s="2"/>
    </row>
    <row r="17" customFormat="1" spans="1:15">
      <c r="A17" s="14" t="s">
        <v>262</v>
      </c>
      <c r="B17" s="21"/>
      <c r="C17" s="22"/>
      <c r="D17" s="13"/>
      <c r="E17" s="23"/>
      <c r="F17" s="24">
        <v>0</v>
      </c>
      <c r="G17" s="23">
        <v>0</v>
      </c>
      <c r="H17" s="13">
        <f t="shared" ref="H17:H27" si="4">H16+D17-F17</f>
        <v>11527639.0966</v>
      </c>
      <c r="I17" s="22">
        <f t="shared" ref="I17:I27" si="5">I16+E17-G17</f>
        <v>20874.4986583184</v>
      </c>
      <c r="M17" t="s">
        <v>78</v>
      </c>
      <c r="N17" t="s">
        <v>139</v>
      </c>
      <c r="O17" t="s">
        <v>140</v>
      </c>
    </row>
    <row r="18" customFormat="1" spans="1:15">
      <c r="A18" s="15" t="s">
        <v>263</v>
      </c>
      <c r="B18" s="21"/>
      <c r="C18" s="23"/>
      <c r="D18" s="21"/>
      <c r="E18" s="23"/>
      <c r="F18" s="25"/>
      <c r="G18" s="23"/>
      <c r="H18" s="13">
        <f t="shared" si="4"/>
        <v>11527639.0966</v>
      </c>
      <c r="I18" s="22">
        <f t="shared" si="5"/>
        <v>20874.4986583184</v>
      </c>
      <c r="M18" t="s">
        <v>87</v>
      </c>
      <c r="N18">
        <v>663420</v>
      </c>
      <c r="O18">
        <v>1186.79785330948</v>
      </c>
    </row>
    <row r="19" customFormat="1" spans="1:15">
      <c r="A19" s="14" t="s">
        <v>264</v>
      </c>
      <c r="B19" s="21"/>
      <c r="C19" s="23"/>
      <c r="D19" s="21"/>
      <c r="E19" s="23"/>
      <c r="F19" s="25"/>
      <c r="G19" s="23"/>
      <c r="H19" s="13">
        <f t="shared" si="4"/>
        <v>11527639.0966</v>
      </c>
      <c r="I19" s="22">
        <f t="shared" si="5"/>
        <v>20874.4986583184</v>
      </c>
      <c r="M19" t="s">
        <v>83</v>
      </c>
      <c r="N19">
        <v>67500</v>
      </c>
      <c r="O19">
        <v>120.751341681574</v>
      </c>
    </row>
    <row r="20" customFormat="1" spans="1:15">
      <c r="A20" s="14" t="s">
        <v>265</v>
      </c>
      <c r="B20" s="21"/>
      <c r="C20" s="23"/>
      <c r="D20" s="21"/>
      <c r="E20" s="23"/>
      <c r="F20" s="25"/>
      <c r="G20" s="23"/>
      <c r="H20" s="13">
        <f t="shared" si="4"/>
        <v>11527639.0966</v>
      </c>
      <c r="I20" s="22">
        <f t="shared" si="5"/>
        <v>20874.4986583184</v>
      </c>
      <c r="M20" t="s">
        <v>86</v>
      </c>
      <c r="N20">
        <v>100000</v>
      </c>
      <c r="O20">
        <v>178.890876565295</v>
      </c>
    </row>
    <row r="21" customFormat="1" spans="1:13">
      <c r="A21" s="14" t="s">
        <v>56</v>
      </c>
      <c r="B21" s="21"/>
      <c r="C21" s="23"/>
      <c r="D21" s="21"/>
      <c r="E21" s="23"/>
      <c r="F21" s="25"/>
      <c r="G21" s="23"/>
      <c r="H21" s="13">
        <f t="shared" si="4"/>
        <v>11527639.0966</v>
      </c>
      <c r="I21" s="22">
        <f t="shared" si="5"/>
        <v>20874.4986583184</v>
      </c>
      <c r="M21" t="s">
        <v>163</v>
      </c>
    </row>
    <row r="22" customFormat="1" spans="1:15">
      <c r="A22" s="14" t="s">
        <v>57</v>
      </c>
      <c r="B22" s="21"/>
      <c r="C22" s="23"/>
      <c r="D22" s="21"/>
      <c r="E22" s="23"/>
      <c r="F22" s="25"/>
      <c r="G22" s="23"/>
      <c r="H22" s="13">
        <f t="shared" si="4"/>
        <v>11527639.0966</v>
      </c>
      <c r="I22" s="22">
        <f t="shared" si="5"/>
        <v>20874.4986583184</v>
      </c>
      <c r="M22" t="s">
        <v>141</v>
      </c>
      <c r="N22">
        <v>830920</v>
      </c>
      <c r="O22">
        <v>1486.44007155635</v>
      </c>
    </row>
    <row r="23" customFormat="1" spans="1:15">
      <c r="A23" s="14" t="s">
        <v>58</v>
      </c>
      <c r="B23" s="21"/>
      <c r="C23" s="23"/>
      <c r="D23" s="21"/>
      <c r="E23" s="23"/>
      <c r="F23" s="25"/>
      <c r="G23" s="23"/>
      <c r="H23" s="13">
        <f t="shared" si="4"/>
        <v>11527639.0966</v>
      </c>
      <c r="I23" s="22">
        <f t="shared" si="5"/>
        <v>20874.4986583184</v>
      </c>
      <c r="N23" s="2"/>
      <c r="O23" s="2"/>
    </row>
    <row r="24" customFormat="1" spans="1:15">
      <c r="A24" s="14" t="s">
        <v>59</v>
      </c>
      <c r="B24" s="21"/>
      <c r="C24" s="23"/>
      <c r="D24" s="21"/>
      <c r="E24" s="23"/>
      <c r="F24" s="25"/>
      <c r="G24" s="23"/>
      <c r="H24" s="13">
        <f t="shared" si="4"/>
        <v>11527639.0966</v>
      </c>
      <c r="I24" s="22">
        <f t="shared" si="5"/>
        <v>20874.4986583184</v>
      </c>
      <c r="N24" s="2"/>
      <c r="O24" s="2"/>
    </row>
    <row r="25" customFormat="1" spans="1:15">
      <c r="A25" s="14" t="s">
        <v>266</v>
      </c>
      <c r="B25" s="21"/>
      <c r="C25" s="23"/>
      <c r="D25" s="21"/>
      <c r="E25" s="23"/>
      <c r="F25" s="25"/>
      <c r="G25" s="23"/>
      <c r="H25" s="13">
        <f t="shared" si="4"/>
        <v>11527639.0966</v>
      </c>
      <c r="I25" s="22">
        <f t="shared" si="5"/>
        <v>20874.4986583184</v>
      </c>
      <c r="N25" s="2"/>
      <c r="O25" s="2"/>
    </row>
    <row r="26" customFormat="1" spans="1:15">
      <c r="A26" s="16" t="s">
        <v>267</v>
      </c>
      <c r="B26" s="21"/>
      <c r="C26" s="23"/>
      <c r="D26" s="21"/>
      <c r="E26" s="23"/>
      <c r="F26" s="25"/>
      <c r="G26" s="23"/>
      <c r="H26" s="13">
        <f t="shared" si="4"/>
        <v>11527639.0966</v>
      </c>
      <c r="I26" s="22">
        <f t="shared" si="5"/>
        <v>20874.4986583184</v>
      </c>
      <c r="N26" s="2"/>
      <c r="O26" s="2"/>
    </row>
    <row r="27" customFormat="1" spans="1:15">
      <c r="A27" s="14" t="s">
        <v>268</v>
      </c>
      <c r="B27" s="21"/>
      <c r="C27" s="23"/>
      <c r="D27" s="21"/>
      <c r="E27" s="23"/>
      <c r="F27" s="25"/>
      <c r="G27" s="23"/>
      <c r="H27" s="13">
        <f t="shared" si="4"/>
        <v>11527639.0966</v>
      </c>
      <c r="I27" s="22">
        <f t="shared" si="5"/>
        <v>20874.4986583184</v>
      </c>
      <c r="N27" s="2"/>
      <c r="O27" s="2"/>
    </row>
    <row r="28" customFormat="1" spans="1:15">
      <c r="A28" s="26" t="s">
        <v>269</v>
      </c>
      <c r="B28" s="27">
        <v>-2905182</v>
      </c>
      <c r="C28" s="28">
        <v>-5202.27</v>
      </c>
      <c r="D28" s="27">
        <f t="shared" ref="D28:G28" si="6">SUM(D29:D40)</f>
        <v>0</v>
      </c>
      <c r="E28" s="27">
        <f t="shared" si="6"/>
        <v>0</v>
      </c>
      <c r="F28" s="27">
        <f t="shared" si="6"/>
        <v>0</v>
      </c>
      <c r="G28" s="27">
        <f t="shared" si="6"/>
        <v>0</v>
      </c>
      <c r="H28" s="29">
        <f>B28+D28-F28</f>
        <v>-2905182</v>
      </c>
      <c r="I28" s="41">
        <f>C28+E28-G28</f>
        <v>-5202.27</v>
      </c>
      <c r="J28">
        <f>B28/C28</f>
        <v>558.445063405014</v>
      </c>
      <c r="N28" s="2"/>
      <c r="O28" s="2"/>
    </row>
    <row r="29" customFormat="1" spans="1:15">
      <c r="A29" s="9" t="s">
        <v>261</v>
      </c>
      <c r="B29" s="30"/>
      <c r="C29" s="31"/>
      <c r="D29" s="30"/>
      <c r="E29" s="30"/>
      <c r="F29" s="30"/>
      <c r="G29" s="30"/>
      <c r="H29" s="13">
        <f>B28+D29-F29</f>
        <v>-2905182</v>
      </c>
      <c r="I29" s="22">
        <f>C28+E29-G29</f>
        <v>-5202.27</v>
      </c>
      <c r="N29" s="2"/>
      <c r="O29" s="2"/>
    </row>
    <row r="30" customFormat="1" spans="1:15">
      <c r="A30" s="14" t="s">
        <v>262</v>
      </c>
      <c r="B30" s="30"/>
      <c r="C30" s="31"/>
      <c r="D30" s="30"/>
      <c r="E30" s="30"/>
      <c r="F30" s="30"/>
      <c r="G30" s="30"/>
      <c r="H30" s="13">
        <f t="shared" ref="H30:H40" si="7">H29+D30-F30</f>
        <v>-2905182</v>
      </c>
      <c r="I30" s="22">
        <f t="shared" ref="I30:I40" si="8">I29+E30-G30</f>
        <v>-5202.27</v>
      </c>
      <c r="J30" t="e">
        <f>D30/E30</f>
        <v>#DIV/0!</v>
      </c>
      <c r="N30" s="2"/>
      <c r="O30" s="2"/>
    </row>
    <row r="31" customFormat="1" spans="1:15">
      <c r="A31" s="15" t="s">
        <v>263</v>
      </c>
      <c r="B31" s="30"/>
      <c r="C31" s="31"/>
      <c r="D31" s="30"/>
      <c r="E31" s="30"/>
      <c r="F31" s="30"/>
      <c r="G31" s="30"/>
      <c r="H31" s="13">
        <f t="shared" si="7"/>
        <v>-2905182</v>
      </c>
      <c r="I31" s="22">
        <f t="shared" si="8"/>
        <v>-5202.27</v>
      </c>
      <c r="N31" s="2"/>
      <c r="O31" s="2"/>
    </row>
    <row r="32" customFormat="1" spans="1:15">
      <c r="A32" s="14" t="s">
        <v>264</v>
      </c>
      <c r="B32" s="30"/>
      <c r="C32" s="31"/>
      <c r="D32" s="30"/>
      <c r="E32" s="30"/>
      <c r="F32" s="30"/>
      <c r="G32" s="30"/>
      <c r="H32" s="13">
        <f t="shared" si="7"/>
        <v>-2905182</v>
      </c>
      <c r="I32" s="22">
        <f t="shared" si="8"/>
        <v>-5202.27</v>
      </c>
      <c r="N32" s="2"/>
      <c r="O32" s="2"/>
    </row>
    <row r="33" customFormat="1" spans="1:15">
      <c r="A33" s="14" t="s">
        <v>265</v>
      </c>
      <c r="B33" s="30"/>
      <c r="C33" s="31"/>
      <c r="D33" s="30"/>
      <c r="E33" s="30"/>
      <c r="F33" s="30"/>
      <c r="G33" s="30"/>
      <c r="H33" s="13">
        <f t="shared" si="7"/>
        <v>-2905182</v>
      </c>
      <c r="I33" s="22">
        <f t="shared" si="8"/>
        <v>-5202.27</v>
      </c>
      <c r="N33" s="2"/>
      <c r="O33" s="2"/>
    </row>
    <row r="34" customFormat="1" spans="1:15">
      <c r="A34" s="14" t="s">
        <v>56</v>
      </c>
      <c r="B34" s="30"/>
      <c r="C34" s="31"/>
      <c r="D34" s="30"/>
      <c r="E34" s="30"/>
      <c r="F34" s="30"/>
      <c r="G34" s="30"/>
      <c r="H34" s="13">
        <f t="shared" si="7"/>
        <v>-2905182</v>
      </c>
      <c r="I34" s="22">
        <f t="shared" si="8"/>
        <v>-5202.27</v>
      </c>
      <c r="N34" s="2"/>
      <c r="O34" s="2"/>
    </row>
    <row r="35" customFormat="1" spans="1:15">
      <c r="A35" s="14" t="s">
        <v>57</v>
      </c>
      <c r="B35" s="30"/>
      <c r="C35" s="31"/>
      <c r="D35" s="30"/>
      <c r="E35" s="30"/>
      <c r="F35" s="30"/>
      <c r="G35" s="30"/>
      <c r="H35" s="13">
        <f t="shared" si="7"/>
        <v>-2905182</v>
      </c>
      <c r="I35" s="22">
        <f t="shared" si="8"/>
        <v>-5202.27</v>
      </c>
      <c r="N35" s="2"/>
      <c r="O35" s="2"/>
    </row>
    <row r="36" customFormat="1" spans="1:15">
      <c r="A36" s="14" t="s">
        <v>58</v>
      </c>
      <c r="B36" s="30"/>
      <c r="C36" s="31"/>
      <c r="D36" s="30"/>
      <c r="E36" s="30"/>
      <c r="F36" s="30"/>
      <c r="G36" s="30"/>
      <c r="H36" s="13">
        <f t="shared" si="7"/>
        <v>-2905182</v>
      </c>
      <c r="I36" s="22">
        <f t="shared" si="8"/>
        <v>-5202.27</v>
      </c>
      <c r="N36" s="2"/>
      <c r="O36" s="2"/>
    </row>
    <row r="37" customFormat="1" spans="1:15">
      <c r="A37" s="14" t="s">
        <v>59</v>
      </c>
      <c r="B37" s="30"/>
      <c r="C37" s="31"/>
      <c r="D37" s="30"/>
      <c r="E37" s="30"/>
      <c r="F37" s="30"/>
      <c r="G37" s="30"/>
      <c r="H37" s="13">
        <f t="shared" si="7"/>
        <v>-2905182</v>
      </c>
      <c r="I37" s="22">
        <f t="shared" si="8"/>
        <v>-5202.27</v>
      </c>
      <c r="N37" s="2"/>
      <c r="O37" s="2"/>
    </row>
    <row r="38" customFormat="1" spans="1:15">
      <c r="A38" s="14" t="s">
        <v>266</v>
      </c>
      <c r="B38" s="30"/>
      <c r="C38" s="31"/>
      <c r="D38" s="30"/>
      <c r="E38" s="30"/>
      <c r="F38" s="30"/>
      <c r="G38" s="30"/>
      <c r="H38" s="13">
        <f t="shared" si="7"/>
        <v>-2905182</v>
      </c>
      <c r="I38" s="22">
        <f t="shared" si="8"/>
        <v>-5202.27</v>
      </c>
      <c r="N38" s="2"/>
      <c r="O38" s="2"/>
    </row>
    <row r="39" customFormat="1" spans="1:15">
      <c r="A39" s="16" t="s">
        <v>267</v>
      </c>
      <c r="B39" s="30"/>
      <c r="C39" s="31"/>
      <c r="D39" s="30"/>
      <c r="E39" s="30"/>
      <c r="F39" s="30"/>
      <c r="G39" s="30"/>
      <c r="H39" s="13">
        <f t="shared" si="7"/>
        <v>-2905182</v>
      </c>
      <c r="I39" s="22">
        <f t="shared" si="8"/>
        <v>-5202.27</v>
      </c>
      <c r="N39" s="2"/>
      <c r="O39" s="2"/>
    </row>
    <row r="40" customFormat="1" spans="1:15">
      <c r="A40" s="14" t="s">
        <v>268</v>
      </c>
      <c r="B40" s="30"/>
      <c r="C40" s="31"/>
      <c r="D40" s="30"/>
      <c r="E40" s="30"/>
      <c r="F40" s="30"/>
      <c r="G40" s="30"/>
      <c r="H40" s="13">
        <f t="shared" si="7"/>
        <v>-2905182</v>
      </c>
      <c r="I40" s="22">
        <f t="shared" si="8"/>
        <v>-5202.27</v>
      </c>
      <c r="N40" s="2"/>
      <c r="O40" s="2"/>
    </row>
    <row r="41" customFormat="1" spans="1:15">
      <c r="A41" s="26" t="s">
        <v>270</v>
      </c>
      <c r="B41" s="27"/>
      <c r="C41" s="28"/>
      <c r="D41" s="27">
        <f t="shared" ref="D41:G41" si="9">SUM(D42:D53)</f>
        <v>0</v>
      </c>
      <c r="E41" s="27">
        <f t="shared" si="9"/>
        <v>0</v>
      </c>
      <c r="F41" s="27">
        <f t="shared" si="9"/>
        <v>100000</v>
      </c>
      <c r="G41" s="27">
        <f t="shared" si="9"/>
        <v>178.890876565295</v>
      </c>
      <c r="H41" s="29">
        <f>B41+D41-F41</f>
        <v>-100000</v>
      </c>
      <c r="I41" s="41">
        <f>C41+E41-G41</f>
        <v>-178.890876565295</v>
      </c>
      <c r="N41" s="2"/>
      <c r="O41" s="2"/>
    </row>
    <row r="42" customFormat="1" spans="1:15">
      <c r="A42" s="9" t="s">
        <v>261</v>
      </c>
      <c r="B42" s="30"/>
      <c r="C42" s="31"/>
      <c r="D42" s="30"/>
      <c r="E42" s="30"/>
      <c r="F42" s="30">
        <f>+N20</f>
        <v>100000</v>
      </c>
      <c r="G42" s="30">
        <f>+O20</f>
        <v>178.890876565295</v>
      </c>
      <c r="H42" s="13">
        <f>D42-F42</f>
        <v>-100000</v>
      </c>
      <c r="I42" s="22">
        <f>E42-G42</f>
        <v>-178.890876565295</v>
      </c>
      <c r="N42" s="2"/>
      <c r="O42" s="2"/>
    </row>
    <row r="43" customFormat="1" spans="1:15">
      <c r="A43" s="14" t="s">
        <v>262</v>
      </c>
      <c r="B43" s="30"/>
      <c r="C43" s="31"/>
      <c r="D43" s="30"/>
      <c r="E43" s="30"/>
      <c r="F43" s="30"/>
      <c r="G43" s="30"/>
      <c r="H43" s="13">
        <f t="shared" ref="H43:H53" si="10">H42+D43-F43</f>
        <v>-100000</v>
      </c>
      <c r="I43" s="22">
        <f t="shared" ref="I43:I53" si="11">I42+E43-G43</f>
        <v>-178.890876565295</v>
      </c>
      <c r="N43" s="2"/>
      <c r="O43" s="2"/>
    </row>
    <row r="44" customFormat="1" spans="1:15">
      <c r="A44" s="15" t="s">
        <v>263</v>
      </c>
      <c r="B44" s="30"/>
      <c r="C44" s="31"/>
      <c r="D44" s="30"/>
      <c r="E44" s="30"/>
      <c r="F44" s="30"/>
      <c r="G44" s="30"/>
      <c r="H44" s="13">
        <f t="shared" si="10"/>
        <v>-100000</v>
      </c>
      <c r="I44" s="22">
        <f t="shared" si="11"/>
        <v>-178.890876565295</v>
      </c>
      <c r="N44" s="2"/>
      <c r="O44" s="2"/>
    </row>
    <row r="45" customFormat="1" spans="1:15">
      <c r="A45" s="14" t="s">
        <v>264</v>
      </c>
      <c r="B45" s="30"/>
      <c r="C45" s="31"/>
      <c r="D45" s="30"/>
      <c r="E45" s="30"/>
      <c r="F45" s="30"/>
      <c r="G45" s="30"/>
      <c r="H45" s="13">
        <f t="shared" si="10"/>
        <v>-100000</v>
      </c>
      <c r="I45" s="22">
        <f t="shared" si="11"/>
        <v>-178.890876565295</v>
      </c>
      <c r="N45" s="2"/>
      <c r="O45" s="2"/>
    </row>
    <row r="46" customFormat="1" spans="1:15">
      <c r="A46" s="14" t="s">
        <v>265</v>
      </c>
      <c r="B46" s="30"/>
      <c r="C46" s="31"/>
      <c r="D46" s="30"/>
      <c r="E46" s="30"/>
      <c r="F46" s="30"/>
      <c r="G46" s="30"/>
      <c r="H46" s="13">
        <f t="shared" si="10"/>
        <v>-100000</v>
      </c>
      <c r="I46" s="22">
        <f t="shared" si="11"/>
        <v>-178.890876565295</v>
      </c>
      <c r="N46" s="2"/>
      <c r="O46" s="2"/>
    </row>
    <row r="47" customFormat="1" spans="1:15">
      <c r="A47" s="14" t="s">
        <v>56</v>
      </c>
      <c r="B47" s="30"/>
      <c r="C47" s="31"/>
      <c r="D47" s="30"/>
      <c r="E47" s="30"/>
      <c r="F47" s="30"/>
      <c r="G47" s="30"/>
      <c r="H47" s="13">
        <f t="shared" si="10"/>
        <v>-100000</v>
      </c>
      <c r="I47" s="22">
        <f t="shared" si="11"/>
        <v>-178.890876565295</v>
      </c>
      <c r="N47" s="2"/>
      <c r="O47" s="2"/>
    </row>
    <row r="48" customFormat="1" spans="1:15">
      <c r="A48" s="14" t="s">
        <v>57</v>
      </c>
      <c r="B48" s="30"/>
      <c r="C48" s="31"/>
      <c r="D48" s="30"/>
      <c r="E48" s="30"/>
      <c r="F48" s="30"/>
      <c r="G48" s="30"/>
      <c r="H48" s="13">
        <f t="shared" si="10"/>
        <v>-100000</v>
      </c>
      <c r="I48" s="22">
        <f t="shared" si="11"/>
        <v>-178.890876565295</v>
      </c>
      <c r="N48" s="2"/>
      <c r="O48" s="2"/>
    </row>
    <row r="49" customFormat="1" spans="1:15">
      <c r="A49" s="14" t="s">
        <v>58</v>
      </c>
      <c r="B49" s="30"/>
      <c r="C49" s="31"/>
      <c r="D49" s="30"/>
      <c r="E49" s="30"/>
      <c r="F49" s="30"/>
      <c r="G49" s="30"/>
      <c r="H49" s="13">
        <f t="shared" si="10"/>
        <v>-100000</v>
      </c>
      <c r="I49" s="22">
        <f t="shared" si="11"/>
        <v>-178.890876565295</v>
      </c>
      <c r="N49" s="2"/>
      <c r="O49" s="2"/>
    </row>
    <row r="50" customFormat="1" spans="1:15">
      <c r="A50" s="14" t="s">
        <v>59</v>
      </c>
      <c r="B50" s="30"/>
      <c r="C50" s="31"/>
      <c r="D50" s="30"/>
      <c r="E50" s="30"/>
      <c r="F50" s="30"/>
      <c r="G50" s="30"/>
      <c r="H50" s="13">
        <f t="shared" si="10"/>
        <v>-100000</v>
      </c>
      <c r="I50" s="22">
        <f t="shared" si="11"/>
        <v>-178.890876565295</v>
      </c>
      <c r="N50" s="2"/>
      <c r="O50" s="2"/>
    </row>
    <row r="51" customFormat="1" spans="1:15">
      <c r="A51" s="14" t="s">
        <v>266</v>
      </c>
      <c r="B51" s="30"/>
      <c r="C51" s="31"/>
      <c r="D51" s="30"/>
      <c r="E51" s="30"/>
      <c r="F51" s="30"/>
      <c r="G51" s="30"/>
      <c r="H51" s="13">
        <f t="shared" si="10"/>
        <v>-100000</v>
      </c>
      <c r="I51" s="22">
        <f t="shared" si="11"/>
        <v>-178.890876565295</v>
      </c>
      <c r="N51" s="2"/>
      <c r="O51" s="2"/>
    </row>
    <row r="52" customFormat="1" spans="1:15">
      <c r="A52" s="16" t="s">
        <v>267</v>
      </c>
      <c r="B52" s="30"/>
      <c r="C52" s="31"/>
      <c r="D52" s="30"/>
      <c r="E52" s="30"/>
      <c r="F52" s="30"/>
      <c r="G52" s="30"/>
      <c r="H52" s="13">
        <f t="shared" si="10"/>
        <v>-100000</v>
      </c>
      <c r="I52" s="22">
        <f t="shared" si="11"/>
        <v>-178.890876565295</v>
      </c>
      <c r="N52" s="2"/>
      <c r="O52" s="2"/>
    </row>
    <row r="53" customFormat="1" spans="1:15">
      <c r="A53" s="14" t="s">
        <v>268</v>
      </c>
      <c r="B53" s="30"/>
      <c r="C53" s="31"/>
      <c r="D53" s="30"/>
      <c r="E53" s="30"/>
      <c r="F53" s="30"/>
      <c r="G53" s="30"/>
      <c r="H53" s="13">
        <f t="shared" si="10"/>
        <v>-100000</v>
      </c>
      <c r="I53" s="22">
        <f t="shared" si="11"/>
        <v>-178.890876565295</v>
      </c>
      <c r="N53" s="2"/>
      <c r="O53" s="2"/>
    </row>
    <row r="54" customFormat="1" spans="1:15">
      <c r="A54" s="26" t="s">
        <v>271</v>
      </c>
      <c r="B54" s="32"/>
      <c r="C54" s="33"/>
      <c r="D54" s="32">
        <f t="shared" ref="D54:G54" si="12">SUM(D55:D66)</f>
        <v>671120</v>
      </c>
      <c r="E54" s="32">
        <f t="shared" si="12"/>
        <v>1200</v>
      </c>
      <c r="F54" s="32">
        <f t="shared" si="12"/>
        <v>663420</v>
      </c>
      <c r="G54" s="32">
        <f t="shared" si="12"/>
        <v>1186.79785330948</v>
      </c>
      <c r="H54" s="8">
        <f>B54+D54-F54</f>
        <v>7700</v>
      </c>
      <c r="I54" s="18">
        <f>C54+E54-G54</f>
        <v>13.2021466905201</v>
      </c>
      <c r="N54" s="2"/>
      <c r="O54" s="2"/>
    </row>
    <row r="55" customFormat="1" spans="1:15">
      <c r="A55" s="9" t="s">
        <v>261</v>
      </c>
      <c r="B55" s="34"/>
      <c r="C55" s="35"/>
      <c r="D55" s="34">
        <v>671120</v>
      </c>
      <c r="E55" s="35">
        <v>1200</v>
      </c>
      <c r="F55" s="36">
        <f>N18</f>
        <v>663420</v>
      </c>
      <c r="G55" s="35">
        <f>+O18</f>
        <v>1186.79785330948</v>
      </c>
      <c r="H55" s="13">
        <f>D55-F55</f>
        <v>7700</v>
      </c>
      <c r="I55" s="22">
        <f>E55-G55</f>
        <v>13.2021466905201</v>
      </c>
      <c r="N55" s="2"/>
      <c r="O55" s="2"/>
    </row>
    <row r="56" customFormat="1" spans="1:15">
      <c r="A56" s="14" t="s">
        <v>262</v>
      </c>
      <c r="B56" s="34"/>
      <c r="C56" s="35"/>
      <c r="D56" s="34"/>
      <c r="E56" s="35"/>
      <c r="F56" s="36"/>
      <c r="G56" s="35"/>
      <c r="H56" s="13">
        <f t="shared" ref="H56:H66" si="13">H55+D56-F56</f>
        <v>7700</v>
      </c>
      <c r="I56" s="22">
        <f t="shared" ref="I56:I66" si="14">I55+E56-G56</f>
        <v>13.2021466905201</v>
      </c>
      <c r="N56" s="2"/>
      <c r="O56" s="2"/>
    </row>
    <row r="57" customFormat="1" spans="1:15">
      <c r="A57" s="15" t="s">
        <v>263</v>
      </c>
      <c r="B57" s="34"/>
      <c r="C57" s="35"/>
      <c r="D57" s="34"/>
      <c r="E57" s="35"/>
      <c r="F57" s="36"/>
      <c r="G57" s="35"/>
      <c r="H57" s="13">
        <f t="shared" si="13"/>
        <v>7700</v>
      </c>
      <c r="I57" s="22">
        <f t="shared" si="14"/>
        <v>13.2021466905201</v>
      </c>
      <c r="N57" s="2"/>
      <c r="O57" s="2"/>
    </row>
    <row r="58" customFormat="1" spans="1:15">
      <c r="A58" s="14" t="s">
        <v>264</v>
      </c>
      <c r="B58" s="34"/>
      <c r="C58" s="35"/>
      <c r="D58" s="34"/>
      <c r="E58" s="35"/>
      <c r="F58" s="36"/>
      <c r="G58" s="35"/>
      <c r="H58" s="13">
        <f t="shared" si="13"/>
        <v>7700</v>
      </c>
      <c r="I58" s="22">
        <f t="shared" si="14"/>
        <v>13.2021466905201</v>
      </c>
      <c r="N58" s="2"/>
      <c r="O58" s="2"/>
    </row>
    <row r="59" customFormat="1" spans="1:15">
      <c r="A59" s="14" t="s">
        <v>265</v>
      </c>
      <c r="B59" s="34"/>
      <c r="C59" s="35"/>
      <c r="D59" s="34"/>
      <c r="E59" s="35"/>
      <c r="F59" s="36"/>
      <c r="G59" s="35"/>
      <c r="H59" s="13">
        <f t="shared" si="13"/>
        <v>7700</v>
      </c>
      <c r="I59" s="22">
        <f t="shared" si="14"/>
        <v>13.2021466905201</v>
      </c>
      <c r="N59" s="2"/>
      <c r="O59" s="2"/>
    </row>
    <row r="60" customFormat="1" spans="1:15">
      <c r="A60" s="14" t="s">
        <v>56</v>
      </c>
      <c r="B60" s="34"/>
      <c r="C60" s="35"/>
      <c r="D60" s="34"/>
      <c r="E60" s="35"/>
      <c r="F60" s="36"/>
      <c r="G60" s="35"/>
      <c r="H60" s="13">
        <f t="shared" si="13"/>
        <v>7700</v>
      </c>
      <c r="I60" s="22">
        <f t="shared" si="14"/>
        <v>13.2021466905201</v>
      </c>
      <c r="N60" s="2"/>
      <c r="O60" s="2"/>
    </row>
    <row r="61" customFormat="1" spans="1:15">
      <c r="A61" s="14" t="s">
        <v>57</v>
      </c>
      <c r="B61" s="34"/>
      <c r="C61" s="35"/>
      <c r="D61" s="34"/>
      <c r="E61" s="35"/>
      <c r="F61" s="36"/>
      <c r="G61" s="35"/>
      <c r="H61" s="13">
        <f t="shared" si="13"/>
        <v>7700</v>
      </c>
      <c r="I61" s="22">
        <f t="shared" si="14"/>
        <v>13.2021466905201</v>
      </c>
      <c r="N61" s="2"/>
      <c r="O61" s="2"/>
    </row>
    <row r="62" customFormat="1" spans="1:15">
      <c r="A62" s="14" t="s">
        <v>58</v>
      </c>
      <c r="B62" s="34"/>
      <c r="C62" s="35"/>
      <c r="D62" s="34"/>
      <c r="E62" s="35"/>
      <c r="F62" s="36"/>
      <c r="G62" s="35"/>
      <c r="H62" s="13">
        <f t="shared" si="13"/>
        <v>7700</v>
      </c>
      <c r="I62" s="22">
        <f t="shared" si="14"/>
        <v>13.2021466905201</v>
      </c>
      <c r="N62" s="2"/>
      <c r="O62" s="2"/>
    </row>
    <row r="63" customFormat="1" spans="1:15">
      <c r="A63" s="14" t="s">
        <v>59</v>
      </c>
      <c r="B63" s="34"/>
      <c r="C63" s="35"/>
      <c r="D63" s="34"/>
      <c r="E63" s="35"/>
      <c r="F63" s="36"/>
      <c r="G63" s="35"/>
      <c r="H63" s="13">
        <f t="shared" si="13"/>
        <v>7700</v>
      </c>
      <c r="I63" s="22">
        <f t="shared" si="14"/>
        <v>13.2021466905201</v>
      </c>
      <c r="N63" s="2"/>
      <c r="O63" s="2"/>
    </row>
    <row r="64" customFormat="1" spans="1:15">
      <c r="A64" s="14" t="s">
        <v>266</v>
      </c>
      <c r="B64" s="34"/>
      <c r="C64" s="35"/>
      <c r="D64" s="34"/>
      <c r="E64" s="35"/>
      <c r="F64" s="36"/>
      <c r="G64" s="35"/>
      <c r="H64" s="13">
        <f t="shared" si="13"/>
        <v>7700</v>
      </c>
      <c r="I64" s="22">
        <f t="shared" si="14"/>
        <v>13.2021466905201</v>
      </c>
      <c r="N64" s="2"/>
      <c r="O64" s="2"/>
    </row>
    <row r="65" customFormat="1" spans="1:15">
      <c r="A65" s="16" t="s">
        <v>267</v>
      </c>
      <c r="B65" s="34"/>
      <c r="C65" s="35"/>
      <c r="D65" s="34"/>
      <c r="E65" s="35"/>
      <c r="F65" s="36"/>
      <c r="G65" s="35"/>
      <c r="H65" s="13">
        <f t="shared" si="13"/>
        <v>7700</v>
      </c>
      <c r="I65" s="22">
        <f t="shared" si="14"/>
        <v>13.2021466905201</v>
      </c>
      <c r="N65" s="2"/>
      <c r="O65" s="2"/>
    </row>
    <row r="66" customFormat="1" spans="1:15">
      <c r="A66" s="14" t="s">
        <v>268</v>
      </c>
      <c r="B66" s="34"/>
      <c r="C66" s="35"/>
      <c r="D66" s="34"/>
      <c r="E66" s="35"/>
      <c r="F66" s="36"/>
      <c r="G66" s="35"/>
      <c r="H66" s="13">
        <f t="shared" si="13"/>
        <v>7700</v>
      </c>
      <c r="I66" s="22">
        <f t="shared" si="14"/>
        <v>13.2021466905201</v>
      </c>
      <c r="N66" s="2"/>
      <c r="O66" s="2"/>
    </row>
    <row r="67" customFormat="1" ht="26" spans="1:15">
      <c r="A67" s="42" t="s">
        <v>272</v>
      </c>
      <c r="B67" s="43">
        <v>-8569265.1</v>
      </c>
      <c r="C67" s="44">
        <f>B67/J67</f>
        <v>-15329.6334525939</v>
      </c>
      <c r="D67" s="43"/>
      <c r="E67" s="44"/>
      <c r="F67" s="45"/>
      <c r="G67" s="44"/>
      <c r="H67" s="46">
        <f>B67</f>
        <v>-8569265.1</v>
      </c>
      <c r="I67" s="49">
        <f>C67</f>
        <v>-15329.6334525939</v>
      </c>
      <c r="J67">
        <v>559</v>
      </c>
      <c r="L67" s="2"/>
      <c r="M67"/>
      <c r="N67" s="2"/>
      <c r="O67" s="2"/>
    </row>
    <row r="68" customFormat="1" ht="15.25" spans="1:15">
      <c r="A68" s="47" t="s">
        <v>273</v>
      </c>
      <c r="B68" s="48">
        <f t="shared" ref="B68:I68" si="15">B2+B15+B28+B41+B54+B67</f>
        <v>120691.9966</v>
      </c>
      <c r="C68" s="48">
        <f t="shared" si="15"/>
        <v>463.346547406083</v>
      </c>
      <c r="D68" s="48">
        <f t="shared" si="15"/>
        <v>671120</v>
      </c>
      <c r="E68" s="48">
        <f t="shared" si="15"/>
        <v>1200</v>
      </c>
      <c r="F68" s="48">
        <f t="shared" si="15"/>
        <v>830920</v>
      </c>
      <c r="G68" s="48">
        <f t="shared" si="15"/>
        <v>1486.44007155635</v>
      </c>
      <c r="H68" s="48">
        <f t="shared" si="15"/>
        <v>-39108.0033999998</v>
      </c>
      <c r="I68" s="48">
        <f t="shared" si="15"/>
        <v>176.90647584975</v>
      </c>
      <c r="N68" s="2"/>
      <c r="O68" s="2"/>
    </row>
    <row r="69" customFormat="1" spans="2:15">
      <c r="B69" s="2"/>
      <c r="C69" s="2"/>
      <c r="D69" s="2"/>
      <c r="E69" s="2"/>
      <c r="F69" s="2"/>
      <c r="G69" s="2"/>
      <c r="H69" s="40"/>
      <c r="I69" s="2"/>
      <c r="N69" s="2"/>
      <c r="O69" s="2"/>
    </row>
    <row r="70" customFormat="1" spans="2:15">
      <c r="B70" s="2">
        <v>120692</v>
      </c>
      <c r="C70" s="2"/>
      <c r="D70" s="2"/>
      <c r="E70" s="2"/>
      <c r="F70" s="2" t="s">
        <v>274</v>
      </c>
      <c r="G70" s="2"/>
      <c r="H70" s="40">
        <f>+Balance!H24</f>
        <v>-39108</v>
      </c>
      <c r="I70" s="2"/>
      <c r="N70" s="2"/>
      <c r="O70" s="2"/>
    </row>
    <row r="71" customFormat="1" spans="2:15">
      <c r="B71" s="2">
        <f>+B70-B68</f>
        <v>0.00339999981224537</v>
      </c>
      <c r="C71" s="2"/>
      <c r="D71" s="2"/>
      <c r="E71" s="2"/>
      <c r="F71" s="2" t="s">
        <v>215</v>
      </c>
      <c r="G71" s="2"/>
      <c r="H71" s="40">
        <f>H68-H70</f>
        <v>-0.00339999981224537</v>
      </c>
      <c r="I71" s="2"/>
      <c r="N71" s="2"/>
      <c r="O71" s="2"/>
    </row>
    <row r="72" customFormat="1" spans="2:15">
      <c r="B72" s="1"/>
      <c r="C72" s="1"/>
      <c r="D72" s="1"/>
      <c r="E72" s="1"/>
      <c r="F72" s="1"/>
      <c r="G72" s="1"/>
      <c r="H72" s="40"/>
      <c r="I72" s="1"/>
      <c r="N72" s="2"/>
      <c r="O72" s="2"/>
    </row>
    <row r="73" customFormat="1" spans="2:15">
      <c r="B73" s="2"/>
      <c r="H73" s="40"/>
      <c r="N73" s="2"/>
      <c r="O73" s="2"/>
    </row>
    <row r="74" customFormat="1" spans="2:15">
      <c r="B74" s="2"/>
      <c r="H74" s="40"/>
      <c r="N74" s="2"/>
      <c r="O74" s="2"/>
    </row>
    <row r="75" customFormat="1" spans="8:15">
      <c r="H75" s="40"/>
      <c r="N75" s="2"/>
      <c r="O75" s="2"/>
    </row>
    <row r="76" customFormat="1" spans="8:15">
      <c r="H76" s="40"/>
      <c r="N76" s="2"/>
      <c r="O76" s="2"/>
    </row>
    <row r="77" customFormat="1" spans="8:15">
      <c r="H77" s="40"/>
      <c r="N77" s="2"/>
      <c r="O77" s="2"/>
    </row>
    <row r="78" customFormat="1" spans="8:15">
      <c r="H78" s="40"/>
      <c r="N78" s="2"/>
      <c r="O78" s="2"/>
    </row>
    <row r="79" customFormat="1" spans="14:15">
      <c r="N79" s="2"/>
      <c r="O79" s="2"/>
    </row>
    <row r="80" customFormat="1" spans="14:15">
      <c r="N80" s="2"/>
      <c r="O80" s="2"/>
    </row>
    <row r="81" customFormat="1" spans="14:15">
      <c r="N81" s="2"/>
      <c r="O81" s="2"/>
    </row>
    <row r="82" customFormat="1" spans="14:15">
      <c r="N82" s="2"/>
      <c r="O82" s="2"/>
    </row>
    <row r="83" customFormat="1" spans="14:15">
      <c r="N83" s="2"/>
      <c r="O83" s="2"/>
    </row>
    <row r="84" customFormat="1" spans="14:15">
      <c r="N84" s="2"/>
      <c r="O84" s="2"/>
    </row>
    <row r="85" customFormat="1" spans="14:15">
      <c r="N85" s="2"/>
      <c r="O85" s="2"/>
    </row>
    <row r="86" customFormat="1" spans="14:15">
      <c r="N86" s="2"/>
      <c r="O86" s="2"/>
    </row>
    <row r="87" customFormat="1" spans="14:15">
      <c r="N87" s="2"/>
      <c r="O87" s="2"/>
    </row>
    <row r="88" customFormat="1" spans="14:15">
      <c r="N88" s="2"/>
      <c r="O88" s="2"/>
    </row>
    <row r="89" customFormat="1" spans="14:15">
      <c r="N89" s="2"/>
      <c r="O89" s="2"/>
    </row>
    <row r="90" customFormat="1" spans="14:15">
      <c r="N90" s="2"/>
      <c r="O90" s="2"/>
    </row>
    <row r="91" customFormat="1" spans="14:15">
      <c r="N91" s="2"/>
      <c r="O91" s="2"/>
    </row>
    <row r="92" customFormat="1" spans="14:15">
      <c r="N92" s="2"/>
      <c r="O92" s="2"/>
    </row>
    <row r="93" customFormat="1" spans="14:15">
      <c r="N93" s="2"/>
      <c r="O93" s="2"/>
    </row>
    <row r="94" customFormat="1" spans="14:15">
      <c r="N94" s="2"/>
      <c r="O94" s="2"/>
    </row>
    <row r="95" customFormat="1" spans="14:15">
      <c r="N95" s="2"/>
      <c r="O95" s="2"/>
    </row>
    <row r="96" customFormat="1" spans="14:15">
      <c r="N96" s="2"/>
      <c r="O96" s="2"/>
    </row>
    <row r="97" customFormat="1" spans="14:15">
      <c r="N97" s="2"/>
      <c r="O97" s="2"/>
    </row>
    <row r="98" customFormat="1" spans="14:15">
      <c r="N98" s="2"/>
      <c r="O98" s="2"/>
    </row>
    <row r="99" customFormat="1" spans="14:15">
      <c r="N99" s="2"/>
      <c r="O99" s="2"/>
    </row>
    <row r="100" customFormat="1" spans="14:15">
      <c r="N100" s="2"/>
      <c r="O100" s="2"/>
    </row>
    <row r="101" customFormat="1" spans="14:15">
      <c r="N101" s="2"/>
      <c r="O101" s="2"/>
    </row>
    <row r="102" customFormat="1" spans="14:15">
      <c r="N102" s="2"/>
      <c r="O102" s="2"/>
    </row>
    <row r="103" customFormat="1" spans="14:15">
      <c r="N103" s="2"/>
      <c r="O103" s="2"/>
    </row>
    <row r="104" customFormat="1" spans="14:15">
      <c r="N104" s="2"/>
      <c r="O104" s="2"/>
    </row>
    <row r="105" customFormat="1" spans="14:15">
      <c r="N105" s="2"/>
      <c r="O105" s="2"/>
    </row>
    <row r="106" customFormat="1" spans="14:15">
      <c r="N106" s="2"/>
      <c r="O106" s="2"/>
    </row>
    <row r="107" customFormat="1" spans="14:15">
      <c r="N107" s="2"/>
      <c r="O107" s="2"/>
    </row>
    <row r="108" customFormat="1" spans="14:15">
      <c r="N108" s="2"/>
      <c r="O108" s="2"/>
    </row>
    <row r="109" customFormat="1" spans="14:15">
      <c r="N109" s="2"/>
      <c r="O109" s="2"/>
    </row>
    <row r="110" customFormat="1" spans="14:15">
      <c r="N110" s="2"/>
      <c r="O110" s="2"/>
    </row>
    <row r="111" customFormat="1" spans="14:15">
      <c r="N111" s="2"/>
      <c r="O111" s="2"/>
    </row>
    <row r="112" customFormat="1" spans="14:15">
      <c r="N112" s="2"/>
      <c r="O112" s="2"/>
    </row>
    <row r="113" customFormat="1" spans="14:15">
      <c r="N113" s="2"/>
      <c r="O113" s="2"/>
    </row>
    <row r="114" customFormat="1" spans="14:15">
      <c r="N114" s="2"/>
      <c r="O114" s="2"/>
    </row>
    <row r="115" customFormat="1" spans="14:15">
      <c r="N115" s="2"/>
      <c r="O115" s="2"/>
    </row>
    <row r="116" customFormat="1" spans="14:15">
      <c r="N116" s="2"/>
      <c r="O116" s="2"/>
    </row>
    <row r="117" customFormat="1" spans="14:15">
      <c r="N117" s="2"/>
      <c r="O117" s="2"/>
    </row>
    <row r="118" customFormat="1" spans="14:15">
      <c r="N118" s="2"/>
      <c r="O118" s="2"/>
    </row>
    <row r="119" customFormat="1" spans="14:15">
      <c r="N119" s="2"/>
      <c r="O119" s="2"/>
    </row>
    <row r="120" customFormat="1" spans="14:15">
      <c r="N120" s="2"/>
      <c r="O120" s="2"/>
    </row>
    <row r="121" customFormat="1" spans="14:15">
      <c r="N121" s="2"/>
      <c r="O121" s="2"/>
    </row>
    <row r="122" customFormat="1" spans="14:15">
      <c r="N122" s="2"/>
      <c r="O122" s="2"/>
    </row>
    <row r="123" customFormat="1" spans="14:15">
      <c r="N123" s="2"/>
      <c r="O123" s="2"/>
    </row>
    <row r="124" customFormat="1" spans="14:15">
      <c r="N124" s="2"/>
      <c r="O124" s="2"/>
    </row>
    <row r="125" customFormat="1" spans="14:15">
      <c r="N125" s="2"/>
      <c r="O125" s="2"/>
    </row>
    <row r="126" customFormat="1" spans="14:15">
      <c r="N126" s="2"/>
      <c r="O126" s="2"/>
    </row>
    <row r="127" customFormat="1" spans="14:15">
      <c r="N127" s="2"/>
      <c r="O127" s="2"/>
    </row>
    <row r="128" customFormat="1" spans="14:15">
      <c r="N128" s="2"/>
      <c r="O128" s="2"/>
    </row>
    <row r="129" customFormat="1" spans="14:15">
      <c r="N129" s="2"/>
      <c r="O129" s="2"/>
    </row>
    <row r="130" customFormat="1" spans="14:15">
      <c r="N130" s="2"/>
      <c r="O130" s="2"/>
    </row>
    <row r="131" customFormat="1" spans="14:15">
      <c r="N131" s="2"/>
      <c r="O131" s="2"/>
    </row>
    <row r="132" customFormat="1" spans="14:15">
      <c r="N132" s="2"/>
      <c r="O132" s="2"/>
    </row>
    <row r="133" customFormat="1" spans="14:15">
      <c r="N133" s="2"/>
      <c r="O133" s="2"/>
    </row>
    <row r="134" customFormat="1" spans="14:15">
      <c r="N134" s="2"/>
      <c r="O134" s="2"/>
    </row>
    <row r="135" customFormat="1" spans="14:15">
      <c r="N135" s="2"/>
      <c r="O135" s="2"/>
    </row>
    <row r="136" customFormat="1" spans="14:15">
      <c r="N136" s="2"/>
      <c r="O136" s="2"/>
    </row>
    <row r="137" customFormat="1" spans="14:15">
      <c r="N137" s="2"/>
      <c r="O137" s="2"/>
    </row>
    <row r="138" customFormat="1" spans="14:15">
      <c r="N138" s="2"/>
      <c r="O138" s="2"/>
    </row>
    <row r="139" customFormat="1" spans="14:15">
      <c r="N139" s="2"/>
      <c r="O139" s="2"/>
    </row>
    <row r="140" customFormat="1" spans="14:15">
      <c r="N140" s="2"/>
      <c r="O140" s="2"/>
    </row>
    <row r="141" customFormat="1" spans="14:15">
      <c r="N141" s="2"/>
      <c r="O141" s="2"/>
    </row>
    <row r="142" customFormat="1" spans="14:15">
      <c r="N142" s="2"/>
      <c r="O142" s="2"/>
    </row>
    <row r="143" customFormat="1" spans="14:15">
      <c r="N143" s="2"/>
      <c r="O143" s="2"/>
    </row>
    <row r="144" customFormat="1" spans="14:15">
      <c r="N144" s="2"/>
      <c r="O144" s="2"/>
    </row>
    <row r="145" customFormat="1" spans="14:15">
      <c r="N145" s="2"/>
      <c r="O145" s="2"/>
    </row>
    <row r="146" customFormat="1" spans="14:15">
      <c r="N146" s="2"/>
      <c r="O146" s="2"/>
    </row>
    <row r="147" customFormat="1" spans="14:15">
      <c r="N147" s="2"/>
      <c r="O147" s="2"/>
    </row>
    <row r="148" customFormat="1" spans="14:15">
      <c r="N148" s="2"/>
      <c r="O148" s="2"/>
    </row>
    <row r="149" customFormat="1" spans="14:15">
      <c r="N149" s="2"/>
      <c r="O149" s="2"/>
    </row>
    <row r="150" customFormat="1" spans="14:15">
      <c r="N150" s="2"/>
      <c r="O150" s="2"/>
    </row>
    <row r="151" customFormat="1" spans="14:15">
      <c r="N151" s="2"/>
      <c r="O151" s="2"/>
    </row>
    <row r="152" customFormat="1" spans="14:15">
      <c r="N152" s="2"/>
      <c r="O152" s="2"/>
    </row>
    <row r="153" customFormat="1" spans="14:15">
      <c r="N153" s="2"/>
      <c r="O153" s="2"/>
    </row>
    <row r="154" customFormat="1" spans="14:15">
      <c r="N154" s="2"/>
      <c r="O154" s="2"/>
    </row>
    <row r="155" customFormat="1" spans="14:15">
      <c r="N155" s="2"/>
      <c r="O155" s="2"/>
    </row>
    <row r="156" customFormat="1" spans="14:15">
      <c r="N156" s="2"/>
      <c r="O156" s="2"/>
    </row>
    <row r="157" customFormat="1" spans="14:15">
      <c r="N157" s="2"/>
      <c r="O157" s="2"/>
    </row>
    <row r="158" customFormat="1" spans="14:15">
      <c r="N158" s="2"/>
      <c r="O158" s="2"/>
    </row>
    <row r="159" customFormat="1" spans="14:15">
      <c r="N159" s="2"/>
      <c r="O159" s="2"/>
    </row>
    <row r="160" customFormat="1" spans="14:15">
      <c r="N160" s="2"/>
      <c r="O160" s="2"/>
    </row>
    <row r="161" customFormat="1" spans="14:15">
      <c r="N161" s="2"/>
      <c r="O161" s="2"/>
    </row>
    <row r="162" customFormat="1" spans="14:15">
      <c r="N162" s="2"/>
      <c r="O162" s="2"/>
    </row>
    <row r="163" customFormat="1" spans="14:15">
      <c r="N163" s="2"/>
      <c r="O163" s="2"/>
    </row>
    <row r="164" customFormat="1" spans="14:15">
      <c r="N164" s="2"/>
      <c r="O164" s="2"/>
    </row>
    <row r="165" customFormat="1" spans="14:15">
      <c r="N165" s="2"/>
      <c r="O165" s="2"/>
    </row>
    <row r="166" customFormat="1" spans="14:15">
      <c r="N166" s="2"/>
      <c r="O166" s="2"/>
    </row>
    <row r="167" customFormat="1" spans="14:15">
      <c r="N167" s="2"/>
      <c r="O167" s="2"/>
    </row>
    <row r="168" customFormat="1" spans="14:15">
      <c r="N168" s="2"/>
      <c r="O168" s="2"/>
    </row>
    <row r="169" customFormat="1" spans="14:15">
      <c r="N169" s="2"/>
      <c r="O169" s="2"/>
    </row>
    <row r="170" customFormat="1" spans="14:15">
      <c r="N170" s="2"/>
      <c r="O170" s="2"/>
    </row>
    <row r="171" customFormat="1" spans="14:15">
      <c r="N171" s="2"/>
      <c r="O171" s="2"/>
    </row>
    <row r="172" customFormat="1" spans="14:15">
      <c r="N172" s="2"/>
      <c r="O172" s="2"/>
    </row>
    <row r="173" customFormat="1" spans="14:15">
      <c r="N173" s="2"/>
      <c r="O173" s="2"/>
    </row>
    <row r="174" customFormat="1" spans="14:15">
      <c r="N174" s="2"/>
      <c r="O174" s="2"/>
    </row>
    <row r="175" customFormat="1" spans="14:15">
      <c r="N175" s="2"/>
      <c r="O175" s="2"/>
    </row>
    <row r="176" customFormat="1" spans="14:15">
      <c r="N176" s="2"/>
      <c r="O176" s="2"/>
    </row>
    <row r="177" customFormat="1" spans="14:15">
      <c r="N177" s="2"/>
      <c r="O177" s="2"/>
    </row>
    <row r="178" customFormat="1" spans="14:15">
      <c r="N178" s="2"/>
      <c r="O178" s="2"/>
    </row>
    <row r="179" customFormat="1" spans="14:15">
      <c r="N179" s="2"/>
      <c r="O179" s="2"/>
    </row>
    <row r="180" customFormat="1" spans="14:15">
      <c r="N180" s="2"/>
      <c r="O180" s="2"/>
    </row>
    <row r="181" customFormat="1" spans="14:15">
      <c r="N181" s="2"/>
      <c r="O181" s="2"/>
    </row>
    <row r="182" customFormat="1" spans="14:15">
      <c r="N182" s="2"/>
      <c r="O182" s="2"/>
    </row>
    <row r="183" customFormat="1" spans="14:15">
      <c r="N183" s="2"/>
      <c r="O183" s="2"/>
    </row>
    <row r="184" customFormat="1" spans="14:15">
      <c r="N184" s="2"/>
      <c r="O184" s="2"/>
    </row>
    <row r="185" customFormat="1" spans="14:15">
      <c r="N185" s="2"/>
      <c r="O185" s="2"/>
    </row>
    <row r="186" customFormat="1" spans="14:15">
      <c r="N186" s="2"/>
      <c r="O186" s="2"/>
    </row>
    <row r="187" customFormat="1" spans="14:15">
      <c r="N187" s="2"/>
      <c r="O187" s="2"/>
    </row>
    <row r="188" customFormat="1" spans="14:15">
      <c r="N188" s="2"/>
      <c r="O188" s="2"/>
    </row>
    <row r="189" customFormat="1" spans="14:15">
      <c r="N189" s="2"/>
      <c r="O189" s="2"/>
    </row>
    <row r="190" customFormat="1" spans="14:15">
      <c r="N190" s="2"/>
      <c r="O190" s="2"/>
    </row>
    <row r="191" customFormat="1" spans="14:15">
      <c r="N191" s="2"/>
      <c r="O191" s="2"/>
    </row>
    <row r="192" customFormat="1" spans="14:15">
      <c r="N192" s="2"/>
      <c r="O192" s="2"/>
    </row>
    <row r="193" customFormat="1" spans="14:15">
      <c r="N193" s="2"/>
      <c r="O193" s="2"/>
    </row>
    <row r="194" customFormat="1" spans="14:15">
      <c r="N194" s="2"/>
      <c r="O194" s="2"/>
    </row>
    <row r="195" customFormat="1" spans="14:15">
      <c r="N195" s="2"/>
      <c r="O195" s="2"/>
    </row>
    <row r="196" customFormat="1" spans="14:15">
      <c r="N196" s="2"/>
      <c r="O196" s="2"/>
    </row>
    <row r="197" customFormat="1" spans="14:15">
      <c r="N197" s="2"/>
      <c r="O197" s="2"/>
    </row>
    <row r="198" customFormat="1" spans="14:15">
      <c r="N198" s="2"/>
      <c r="O198" s="2"/>
    </row>
    <row r="199" customFormat="1" spans="14:15">
      <c r="N199" s="2"/>
      <c r="O199" s="2"/>
    </row>
    <row r="200" customFormat="1" spans="14:15">
      <c r="N200" s="2"/>
      <c r="O200" s="2"/>
    </row>
    <row r="201" customFormat="1" spans="14:15">
      <c r="N201" s="2"/>
      <c r="O201" s="2"/>
    </row>
    <row r="202" customFormat="1" spans="14:15">
      <c r="N202" s="2"/>
      <c r="O202" s="2"/>
    </row>
    <row r="203" customFormat="1" spans="14:15">
      <c r="N203" s="2"/>
      <c r="O203" s="2"/>
    </row>
    <row r="204" customFormat="1" spans="14:15">
      <c r="N204" s="2"/>
      <c r="O204" s="2"/>
    </row>
    <row r="205" customFormat="1" spans="14:15">
      <c r="N205" s="2"/>
      <c r="O205" s="2"/>
    </row>
    <row r="206" customFormat="1" spans="14:15">
      <c r="N206" s="2"/>
      <c r="O206" s="2"/>
    </row>
    <row r="207" customFormat="1" spans="14:15">
      <c r="N207" s="2"/>
      <c r="O207" s="2"/>
    </row>
    <row r="208" customFormat="1" spans="14:15">
      <c r="N208" s="2"/>
      <c r="O208" s="2"/>
    </row>
    <row r="209" customFormat="1" spans="14:15">
      <c r="N209" s="2"/>
      <c r="O209" s="2"/>
    </row>
    <row r="210" customFormat="1" spans="14:15">
      <c r="N210" s="2"/>
      <c r="O210" s="2"/>
    </row>
    <row r="211" customFormat="1" spans="14:15">
      <c r="N211" s="2"/>
      <c r="O211" s="2"/>
    </row>
    <row r="212" customFormat="1" spans="14:15">
      <c r="N212" s="2"/>
      <c r="O212" s="2"/>
    </row>
    <row r="213" customFormat="1" spans="14:15">
      <c r="N213" s="2"/>
      <c r="O213" s="2"/>
    </row>
    <row r="214" customFormat="1" spans="14:15">
      <c r="N214" s="2"/>
      <c r="O214" s="2"/>
    </row>
    <row r="215" customFormat="1" spans="14:15">
      <c r="N215" s="2"/>
      <c r="O215" s="2"/>
    </row>
    <row r="216" customFormat="1" spans="14:15">
      <c r="N216" s="2"/>
      <c r="O216" s="2"/>
    </row>
    <row r="217" customFormat="1" spans="14:15">
      <c r="N217" s="2"/>
      <c r="O217" s="2"/>
    </row>
    <row r="218" customFormat="1" spans="14:15">
      <c r="N218" s="2"/>
      <c r="O218" s="2"/>
    </row>
    <row r="219" customFormat="1" spans="14:15">
      <c r="N219" s="2"/>
      <c r="O219" s="2"/>
    </row>
    <row r="220" customFormat="1" spans="14:15">
      <c r="N220" s="2"/>
      <c r="O220" s="2"/>
    </row>
    <row r="221" customFormat="1" spans="14:15">
      <c r="N221" s="2"/>
      <c r="O221" s="2"/>
    </row>
    <row r="222" customFormat="1" spans="14:15">
      <c r="N222" s="2"/>
      <c r="O222" s="2"/>
    </row>
    <row r="223" customFormat="1" spans="14:15">
      <c r="N223" s="2"/>
      <c r="O223" s="2"/>
    </row>
    <row r="224" customFormat="1" spans="14:15">
      <c r="N224" s="2"/>
      <c r="O224" s="2"/>
    </row>
    <row r="225" customFormat="1" spans="14:15">
      <c r="N225" s="2"/>
      <c r="O225" s="2"/>
    </row>
    <row r="226" customFormat="1" spans="14:15">
      <c r="N226" s="2"/>
      <c r="O226" s="2"/>
    </row>
    <row r="227" customFormat="1" spans="14:15">
      <c r="N227" s="2"/>
      <c r="O227" s="2"/>
    </row>
    <row r="228" customFormat="1" spans="14:15">
      <c r="N228" s="2"/>
      <c r="O228" s="2"/>
    </row>
    <row r="229" customFormat="1" spans="14:15">
      <c r="N229" s="2"/>
      <c r="O229" s="2"/>
    </row>
    <row r="230" customFormat="1" spans="14:15">
      <c r="N230" s="2"/>
      <c r="O230" s="2"/>
    </row>
    <row r="231" customFormat="1" spans="14:15">
      <c r="N231" s="2"/>
      <c r="O231" s="2"/>
    </row>
    <row r="232" customFormat="1" spans="14:15">
      <c r="N232" s="2"/>
      <c r="O232" s="2"/>
    </row>
    <row r="233" customFormat="1" spans="14:15">
      <c r="N233" s="2"/>
      <c r="O233" s="2"/>
    </row>
    <row r="234" customFormat="1" spans="14:15">
      <c r="N234" s="2"/>
      <c r="O234" s="2"/>
    </row>
    <row r="235" customFormat="1" spans="14:15">
      <c r="N235" s="2"/>
      <c r="O235" s="2"/>
    </row>
    <row r="236" customFormat="1" spans="14:15">
      <c r="N236" s="2"/>
      <c r="O236" s="2"/>
    </row>
    <row r="237" customFormat="1" spans="14:15">
      <c r="N237" s="2"/>
      <c r="O237" s="2"/>
    </row>
    <row r="238" customFormat="1" spans="14:15">
      <c r="N238" s="2"/>
      <c r="O238" s="2"/>
    </row>
    <row r="239" customFormat="1" spans="14:15">
      <c r="N239" s="2"/>
      <c r="O239" s="2"/>
    </row>
    <row r="240" customFormat="1" spans="14:15">
      <c r="N240" s="2"/>
      <c r="O240" s="2"/>
    </row>
    <row r="241" customFormat="1" spans="14:15">
      <c r="N241" s="2"/>
      <c r="O241" s="2"/>
    </row>
    <row r="242" customFormat="1" spans="14:15">
      <c r="N242" s="2"/>
      <c r="O242" s="2"/>
    </row>
    <row r="243" customFormat="1" spans="14:15">
      <c r="N243" s="2"/>
      <c r="O243" s="2"/>
    </row>
    <row r="244" customFormat="1" spans="14:15">
      <c r="N244" s="2"/>
      <c r="O244" s="2"/>
    </row>
    <row r="245" customFormat="1" spans="14:15">
      <c r="N245" s="2"/>
      <c r="O245" s="2"/>
    </row>
    <row r="246" customFormat="1" spans="14:15">
      <c r="N246" s="2"/>
      <c r="O246" s="2"/>
    </row>
    <row r="247" customFormat="1" spans="14:15">
      <c r="N247" s="2"/>
      <c r="O247" s="2"/>
    </row>
    <row r="248" customFormat="1" spans="14:15">
      <c r="N248" s="2"/>
      <c r="O248" s="2"/>
    </row>
    <row r="249" customFormat="1" spans="14:15">
      <c r="N249" s="2"/>
      <c r="O249" s="2"/>
    </row>
    <row r="250" customFormat="1" spans="14:15">
      <c r="N250" s="2"/>
      <c r="O250" s="2"/>
    </row>
    <row r="251" customFormat="1" spans="14:15">
      <c r="N251" s="2"/>
      <c r="O251" s="2"/>
    </row>
    <row r="252" customFormat="1" spans="14:15">
      <c r="N252" s="2"/>
      <c r="O252" s="2"/>
    </row>
    <row r="253" customFormat="1" spans="14:15">
      <c r="N253" s="2"/>
      <c r="O253" s="2"/>
    </row>
    <row r="254" customFormat="1" spans="14:15">
      <c r="N254" s="2"/>
      <c r="O254" s="2"/>
    </row>
    <row r="255" customFormat="1" spans="14:15">
      <c r="N255" s="2"/>
      <c r="O255" s="2"/>
    </row>
    <row r="256" customFormat="1" spans="14:15">
      <c r="N256" s="2"/>
      <c r="O256" s="2"/>
    </row>
    <row r="257" customFormat="1" spans="14:15">
      <c r="N257" s="2"/>
      <c r="O257" s="2"/>
    </row>
    <row r="258" customFormat="1" spans="14:15">
      <c r="N258" s="2"/>
      <c r="O258" s="2"/>
    </row>
    <row r="259" customFormat="1" spans="14:15">
      <c r="N259" s="2"/>
      <c r="O259" s="2"/>
    </row>
    <row r="260" customFormat="1" spans="14:15">
      <c r="N260" s="2"/>
      <c r="O260" s="2"/>
    </row>
    <row r="261" customFormat="1" spans="14:15">
      <c r="N261" s="2"/>
      <c r="O261" s="2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7"/>
  <sheetViews>
    <sheetView zoomScale="110" zoomScaleNormal="110" topLeftCell="C1" workbookViewId="0">
      <selection activeCell="E14" sqref="E14"/>
    </sheetView>
  </sheetViews>
  <sheetFormatPr defaultColWidth="10.8181818181818" defaultRowHeight="14.5"/>
  <cols>
    <col min="1" max="1" width="12.1818181818182" style="38" customWidth="1"/>
    <col min="2" max="2" width="46.7272727272727" customWidth="1"/>
    <col min="3" max="3" width="19.7272727272727" customWidth="1"/>
    <col min="4" max="4" width="15.8181818181818" style="50" customWidth="1"/>
    <col min="5" max="5" width="15.8181818181818" style="51" customWidth="1"/>
    <col min="6" max="6" width="12.2727272727273" customWidth="1"/>
    <col min="7" max="7" width="13" customWidth="1"/>
    <col min="8" max="8" width="14.1818181818182" style="50" customWidth="1"/>
    <col min="10" max="10" width="12.7272727272727" customWidth="1"/>
    <col min="11" max="11" width="15.9090909090909" customWidth="1"/>
    <col min="12" max="12" width="13.4545454545455" customWidth="1"/>
  </cols>
  <sheetData>
    <row r="1" ht="29.15" customHeight="1" spans="1:12">
      <c r="A1" s="305" t="s">
        <v>69</v>
      </c>
      <c r="B1" s="53" t="s">
        <v>70</v>
      </c>
      <c r="C1" s="53" t="s">
        <v>71</v>
      </c>
      <c r="D1" s="54" t="s">
        <v>72</v>
      </c>
      <c r="E1" s="55" t="s">
        <v>73</v>
      </c>
      <c r="F1" s="53" t="s">
        <v>74</v>
      </c>
      <c r="G1" s="53" t="s">
        <v>75</v>
      </c>
      <c r="H1" s="54" t="s">
        <v>0</v>
      </c>
      <c r="I1" s="69" t="s">
        <v>76</v>
      </c>
      <c r="J1" s="53" t="s">
        <v>77</v>
      </c>
      <c r="K1" s="69" t="s">
        <v>78</v>
      </c>
      <c r="L1" s="53" t="s">
        <v>79</v>
      </c>
    </row>
    <row r="2" ht="19.5" customHeight="1" spans="1:12">
      <c r="A2" s="52">
        <v>46023</v>
      </c>
      <c r="B2" t="s">
        <v>80</v>
      </c>
      <c r="C2" t="s">
        <v>81</v>
      </c>
      <c r="D2" s="56" t="s">
        <v>10</v>
      </c>
      <c r="E2" s="57">
        <v>15000</v>
      </c>
      <c r="F2" s="58">
        <f t="shared" ref="F2:F65" si="0">+E2/G2</f>
        <v>26.8336314847943</v>
      </c>
      <c r="G2">
        <v>559</v>
      </c>
      <c r="H2" s="59" t="s">
        <v>9</v>
      </c>
      <c r="I2" s="70"/>
      <c r="J2" t="s">
        <v>82</v>
      </c>
      <c r="K2" s="71" t="s">
        <v>83</v>
      </c>
      <c r="L2" t="s">
        <v>84</v>
      </c>
    </row>
    <row r="3" ht="18" customHeight="1" spans="1:12">
      <c r="A3" s="60">
        <v>46023</v>
      </c>
      <c r="B3" t="s">
        <v>85</v>
      </c>
      <c r="C3" t="s">
        <v>81</v>
      </c>
      <c r="D3" t="s">
        <v>14</v>
      </c>
      <c r="E3" s="61">
        <v>17500</v>
      </c>
      <c r="F3" s="58">
        <f t="shared" si="0"/>
        <v>31.3059033989267</v>
      </c>
      <c r="G3">
        <v>559</v>
      </c>
      <c r="H3" s="50" t="s">
        <v>13</v>
      </c>
      <c r="J3" t="s">
        <v>82</v>
      </c>
      <c r="K3" s="71" t="s">
        <v>83</v>
      </c>
      <c r="L3" t="s">
        <v>84</v>
      </c>
    </row>
    <row r="4" spans="1:12">
      <c r="A4" s="52">
        <v>46023</v>
      </c>
      <c r="B4" t="s">
        <v>80</v>
      </c>
      <c r="C4" s="62" t="s">
        <v>81</v>
      </c>
      <c r="D4" s="62" t="s">
        <v>12</v>
      </c>
      <c r="E4" s="61">
        <v>15000</v>
      </c>
      <c r="F4" s="58">
        <f t="shared" si="0"/>
        <v>26.8336314847943</v>
      </c>
      <c r="G4">
        <v>559</v>
      </c>
      <c r="H4" s="63" t="s">
        <v>11</v>
      </c>
      <c r="I4" s="62"/>
      <c r="J4" t="s">
        <v>82</v>
      </c>
      <c r="K4" s="71" t="s">
        <v>86</v>
      </c>
      <c r="L4" t="s">
        <v>84</v>
      </c>
    </row>
    <row r="5" spans="1:12">
      <c r="A5" s="64">
        <v>46023</v>
      </c>
      <c r="B5" t="s">
        <v>80</v>
      </c>
      <c r="C5" t="s">
        <v>81</v>
      </c>
      <c r="D5" t="s">
        <v>24</v>
      </c>
      <c r="E5" s="57">
        <v>15000</v>
      </c>
      <c r="F5" s="58">
        <f t="shared" si="0"/>
        <v>26.8336314847943</v>
      </c>
      <c r="G5">
        <v>559</v>
      </c>
      <c r="H5" s="50" t="s">
        <v>23</v>
      </c>
      <c r="J5" t="s">
        <v>82</v>
      </c>
      <c r="K5" s="71" t="s">
        <v>83</v>
      </c>
      <c r="L5" t="s">
        <v>84</v>
      </c>
    </row>
    <row r="6" spans="1:12">
      <c r="A6" s="52">
        <v>46023</v>
      </c>
      <c r="B6" t="s">
        <v>80</v>
      </c>
      <c r="C6" s="65" t="s">
        <v>81</v>
      </c>
      <c r="D6" s="56" t="s">
        <v>10</v>
      </c>
      <c r="E6" s="61">
        <v>15000</v>
      </c>
      <c r="F6" s="58">
        <f t="shared" si="0"/>
        <v>26.8336314847943</v>
      </c>
      <c r="G6">
        <v>559</v>
      </c>
      <c r="H6" s="50" t="s">
        <v>28</v>
      </c>
      <c r="J6" t="s">
        <v>82</v>
      </c>
      <c r="K6" s="71" t="s">
        <v>87</v>
      </c>
      <c r="L6" t="s">
        <v>84</v>
      </c>
    </row>
    <row r="7" spans="1:12">
      <c r="A7" s="52">
        <v>46023</v>
      </c>
      <c r="B7" t="s">
        <v>80</v>
      </c>
      <c r="C7" t="s">
        <v>81</v>
      </c>
      <c r="D7" t="s">
        <v>27</v>
      </c>
      <c r="E7" s="61">
        <v>10000</v>
      </c>
      <c r="F7" s="58">
        <f t="shared" si="0"/>
        <v>17.8890876565295</v>
      </c>
      <c r="G7">
        <v>559</v>
      </c>
      <c r="H7" s="50" t="s">
        <v>26</v>
      </c>
      <c r="J7" t="s">
        <v>82</v>
      </c>
      <c r="K7" s="71" t="s">
        <v>83</v>
      </c>
      <c r="L7" t="s">
        <v>84</v>
      </c>
    </row>
    <row r="8" spans="1:12">
      <c r="A8" s="66">
        <v>46023</v>
      </c>
      <c r="B8" t="s">
        <v>80</v>
      </c>
      <c r="C8" t="s">
        <v>81</v>
      </c>
      <c r="D8" t="s">
        <v>12</v>
      </c>
      <c r="E8" s="57">
        <v>15000</v>
      </c>
      <c r="F8" s="58">
        <f t="shared" si="0"/>
        <v>26.8336314847943</v>
      </c>
      <c r="G8">
        <v>559</v>
      </c>
      <c r="H8" s="50" t="s">
        <v>21</v>
      </c>
      <c r="J8" t="s">
        <v>82</v>
      </c>
      <c r="K8" s="71" t="s">
        <v>86</v>
      </c>
      <c r="L8" t="s">
        <v>84</v>
      </c>
    </row>
    <row r="9" spans="1:12">
      <c r="A9" s="52">
        <v>46023</v>
      </c>
      <c r="B9" t="s">
        <v>80</v>
      </c>
      <c r="C9" s="62" t="s">
        <v>81</v>
      </c>
      <c r="D9" s="62" t="s">
        <v>12</v>
      </c>
      <c r="E9" s="61">
        <v>15000</v>
      </c>
      <c r="F9" s="58">
        <f t="shared" si="0"/>
        <v>26.8336314847943</v>
      </c>
      <c r="G9">
        <v>559</v>
      </c>
      <c r="H9" s="63" t="s">
        <v>18</v>
      </c>
      <c r="I9" s="62"/>
      <c r="J9" t="s">
        <v>82</v>
      </c>
      <c r="K9" s="71" t="s">
        <v>86</v>
      </c>
      <c r="L9" t="s">
        <v>84</v>
      </c>
    </row>
    <row r="10" spans="1:12">
      <c r="A10" s="52">
        <v>46027</v>
      </c>
      <c r="B10" t="s">
        <v>80</v>
      </c>
      <c r="C10" t="s">
        <v>81</v>
      </c>
      <c r="D10" t="s">
        <v>12</v>
      </c>
      <c r="E10" s="57">
        <v>15000</v>
      </c>
      <c r="F10" s="58">
        <f t="shared" si="0"/>
        <v>26.8336314847943</v>
      </c>
      <c r="G10">
        <v>559</v>
      </c>
      <c r="H10" s="50" t="s">
        <v>16</v>
      </c>
      <c r="J10" t="s">
        <v>82</v>
      </c>
      <c r="K10" s="71" t="s">
        <v>86</v>
      </c>
      <c r="L10" t="s">
        <v>84</v>
      </c>
    </row>
    <row r="11" spans="1:12">
      <c r="A11" s="52">
        <v>46027</v>
      </c>
      <c r="B11" t="s">
        <v>88</v>
      </c>
      <c r="C11" t="s">
        <v>89</v>
      </c>
      <c r="D11" t="s">
        <v>27</v>
      </c>
      <c r="E11" s="61">
        <v>12000</v>
      </c>
      <c r="F11" s="58">
        <f t="shared" si="0"/>
        <v>21.4669051878354</v>
      </c>
      <c r="G11">
        <v>559</v>
      </c>
      <c r="H11" s="50" t="s">
        <v>26</v>
      </c>
      <c r="I11" t="s">
        <v>90</v>
      </c>
      <c r="J11" t="s">
        <v>82</v>
      </c>
      <c r="K11" s="71" t="s">
        <v>87</v>
      </c>
      <c r="L11" t="s">
        <v>84</v>
      </c>
    </row>
    <row r="12" spans="1:12">
      <c r="A12" s="52">
        <v>46034</v>
      </c>
      <c r="B12" t="s">
        <v>91</v>
      </c>
      <c r="C12" t="s">
        <v>89</v>
      </c>
      <c r="D12" s="56" t="s">
        <v>27</v>
      </c>
      <c r="E12" s="61">
        <v>13000</v>
      </c>
      <c r="F12" s="58">
        <f t="shared" si="0"/>
        <v>23.2558139534884</v>
      </c>
      <c r="G12">
        <v>559</v>
      </c>
      <c r="H12" s="50" t="s">
        <v>26</v>
      </c>
      <c r="I12" t="s">
        <v>90</v>
      </c>
      <c r="J12" t="s">
        <v>82</v>
      </c>
      <c r="K12" s="71" t="s">
        <v>87</v>
      </c>
      <c r="L12" t="s">
        <v>84</v>
      </c>
    </row>
    <row r="13" spans="1:12">
      <c r="A13" s="67">
        <v>46034</v>
      </c>
      <c r="B13" t="s">
        <v>92</v>
      </c>
      <c r="C13" t="s">
        <v>89</v>
      </c>
      <c r="D13" s="56" t="s">
        <v>10</v>
      </c>
      <c r="E13" s="57">
        <v>5000</v>
      </c>
      <c r="F13" s="58">
        <f t="shared" si="0"/>
        <v>8.94454382826476</v>
      </c>
      <c r="G13">
        <v>559</v>
      </c>
      <c r="H13" s="59" t="s">
        <v>9</v>
      </c>
      <c r="I13" t="s">
        <v>93</v>
      </c>
      <c r="J13" t="s">
        <v>82</v>
      </c>
      <c r="K13" s="71" t="s">
        <v>87</v>
      </c>
      <c r="L13" t="s">
        <v>84</v>
      </c>
    </row>
    <row r="14" spans="1:12">
      <c r="A14" s="64">
        <v>46036</v>
      </c>
      <c r="B14" t="s">
        <v>94</v>
      </c>
      <c r="C14" t="s">
        <v>89</v>
      </c>
      <c r="D14" s="56" t="s">
        <v>10</v>
      </c>
      <c r="E14" s="57">
        <v>5000</v>
      </c>
      <c r="F14" s="58">
        <f t="shared" si="0"/>
        <v>8.94454382826476</v>
      </c>
      <c r="G14">
        <v>559</v>
      </c>
      <c r="H14" s="59" t="s">
        <v>9</v>
      </c>
      <c r="I14" t="s">
        <v>93</v>
      </c>
      <c r="J14" t="s">
        <v>82</v>
      </c>
      <c r="K14" s="71" t="s">
        <v>87</v>
      </c>
      <c r="L14" t="s">
        <v>84</v>
      </c>
    </row>
    <row r="15" spans="1:12">
      <c r="A15" s="64">
        <v>46036</v>
      </c>
      <c r="B15" s="65" t="s">
        <v>95</v>
      </c>
      <c r="C15" t="s">
        <v>89</v>
      </c>
      <c r="D15" s="56" t="s">
        <v>10</v>
      </c>
      <c r="E15" s="57">
        <v>3000</v>
      </c>
      <c r="F15" s="58">
        <f t="shared" si="0"/>
        <v>5.36672629695885</v>
      </c>
      <c r="G15">
        <v>559</v>
      </c>
      <c r="H15" s="50" t="s">
        <v>28</v>
      </c>
      <c r="I15" t="s">
        <v>96</v>
      </c>
      <c r="J15" t="s">
        <v>82</v>
      </c>
      <c r="K15" s="71" t="s">
        <v>87</v>
      </c>
      <c r="L15" t="s">
        <v>84</v>
      </c>
    </row>
    <row r="16" spans="1:12">
      <c r="A16" s="52">
        <v>46037</v>
      </c>
      <c r="B16" s="65" t="s">
        <v>97</v>
      </c>
      <c r="C16" t="s">
        <v>89</v>
      </c>
      <c r="D16" s="56" t="s">
        <v>10</v>
      </c>
      <c r="E16" s="57">
        <v>3000</v>
      </c>
      <c r="F16" s="58">
        <f t="shared" si="0"/>
        <v>5.36672629695885</v>
      </c>
      <c r="G16">
        <v>559</v>
      </c>
      <c r="H16" s="50" t="s">
        <v>28</v>
      </c>
      <c r="I16" t="s">
        <v>96</v>
      </c>
      <c r="J16" t="s">
        <v>82</v>
      </c>
      <c r="K16" s="71" t="s">
        <v>87</v>
      </c>
      <c r="L16" t="s">
        <v>84</v>
      </c>
    </row>
    <row r="17" spans="1:12">
      <c r="A17" s="67">
        <v>46041</v>
      </c>
      <c r="B17" t="s">
        <v>98</v>
      </c>
      <c r="C17" t="s">
        <v>99</v>
      </c>
      <c r="D17" s="62" t="s">
        <v>10</v>
      </c>
      <c r="E17" s="57">
        <v>500000</v>
      </c>
      <c r="F17" s="58">
        <f t="shared" si="0"/>
        <v>894.454382826476</v>
      </c>
      <c r="G17">
        <v>559</v>
      </c>
      <c r="H17" s="50" t="s">
        <v>33</v>
      </c>
      <c r="I17" t="s">
        <v>100</v>
      </c>
      <c r="J17" t="s">
        <v>82</v>
      </c>
      <c r="K17" s="71" t="s">
        <v>87</v>
      </c>
      <c r="L17" t="s">
        <v>84</v>
      </c>
    </row>
    <row r="18" spans="1:12">
      <c r="A18" s="67">
        <v>46041</v>
      </c>
      <c r="B18" t="s">
        <v>101</v>
      </c>
      <c r="C18" t="s">
        <v>81</v>
      </c>
      <c r="D18" s="56" t="s">
        <v>10</v>
      </c>
      <c r="E18" s="57">
        <v>5000</v>
      </c>
      <c r="F18" s="58">
        <f t="shared" si="0"/>
        <v>8.94454382826476</v>
      </c>
      <c r="G18">
        <v>559</v>
      </c>
      <c r="H18" s="59" t="s">
        <v>9</v>
      </c>
      <c r="I18" t="s">
        <v>102</v>
      </c>
      <c r="J18" t="s">
        <v>82</v>
      </c>
      <c r="K18" s="71" t="s">
        <v>87</v>
      </c>
      <c r="L18" t="s">
        <v>84</v>
      </c>
    </row>
    <row r="19" spans="1:12">
      <c r="A19" s="67">
        <v>46041</v>
      </c>
      <c r="B19" t="s">
        <v>101</v>
      </c>
      <c r="C19" t="s">
        <v>81</v>
      </c>
      <c r="D19" s="56" t="s">
        <v>14</v>
      </c>
      <c r="E19" s="57">
        <v>10000</v>
      </c>
      <c r="F19" s="58">
        <f t="shared" si="0"/>
        <v>17.8890876565295</v>
      </c>
      <c r="G19">
        <v>559</v>
      </c>
      <c r="H19" s="50" t="s">
        <v>13</v>
      </c>
      <c r="I19" t="s">
        <v>102</v>
      </c>
      <c r="J19" t="s">
        <v>82</v>
      </c>
      <c r="K19" s="71" t="s">
        <v>87</v>
      </c>
      <c r="L19" t="s">
        <v>84</v>
      </c>
    </row>
    <row r="20" spans="1:12">
      <c r="A20" s="67">
        <v>46041</v>
      </c>
      <c r="B20" t="s">
        <v>101</v>
      </c>
      <c r="C20" t="s">
        <v>81</v>
      </c>
      <c r="D20" s="56" t="s">
        <v>12</v>
      </c>
      <c r="E20" s="57">
        <v>5000</v>
      </c>
      <c r="F20" s="58">
        <f t="shared" si="0"/>
        <v>8.94454382826476</v>
      </c>
      <c r="G20">
        <v>559</v>
      </c>
      <c r="H20" s="63" t="s">
        <v>11</v>
      </c>
      <c r="I20" t="s">
        <v>102</v>
      </c>
      <c r="J20" t="s">
        <v>82</v>
      </c>
      <c r="K20" s="71" t="s">
        <v>86</v>
      </c>
      <c r="L20" t="s">
        <v>84</v>
      </c>
    </row>
    <row r="21" spans="1:12">
      <c r="A21" s="67">
        <v>46041</v>
      </c>
      <c r="B21" t="s">
        <v>101</v>
      </c>
      <c r="C21" t="s">
        <v>81</v>
      </c>
      <c r="D21" s="56" t="s">
        <v>24</v>
      </c>
      <c r="E21">
        <v>5000</v>
      </c>
      <c r="F21" s="58">
        <f t="shared" si="0"/>
        <v>8.94454382826476</v>
      </c>
      <c r="G21">
        <v>559</v>
      </c>
      <c r="H21" s="50" t="s">
        <v>23</v>
      </c>
      <c r="I21" t="s">
        <v>102</v>
      </c>
      <c r="J21" t="s">
        <v>82</v>
      </c>
      <c r="K21" s="71" t="s">
        <v>87</v>
      </c>
      <c r="L21" t="s">
        <v>84</v>
      </c>
    </row>
    <row r="22" spans="1:12">
      <c r="A22" s="52">
        <v>46041</v>
      </c>
      <c r="B22" t="s">
        <v>101</v>
      </c>
      <c r="C22" t="s">
        <v>81</v>
      </c>
      <c r="D22" s="56" t="s">
        <v>10</v>
      </c>
      <c r="E22">
        <v>5000</v>
      </c>
      <c r="F22" s="58">
        <f t="shared" si="0"/>
        <v>8.94454382826476</v>
      </c>
      <c r="G22">
        <v>559</v>
      </c>
      <c r="H22" s="50" t="s">
        <v>28</v>
      </c>
      <c r="I22" t="s">
        <v>102</v>
      </c>
      <c r="J22" t="s">
        <v>82</v>
      </c>
      <c r="K22" s="71" t="s">
        <v>87</v>
      </c>
      <c r="L22" t="s">
        <v>84</v>
      </c>
    </row>
    <row r="23" spans="1:12">
      <c r="A23" s="52">
        <v>46041</v>
      </c>
      <c r="B23" s="65" t="s">
        <v>95</v>
      </c>
      <c r="C23" t="s">
        <v>89</v>
      </c>
      <c r="D23" s="56" t="s">
        <v>10</v>
      </c>
      <c r="E23">
        <v>3000</v>
      </c>
      <c r="F23" s="58">
        <f t="shared" si="0"/>
        <v>5.36672629695885</v>
      </c>
      <c r="G23">
        <v>559</v>
      </c>
      <c r="H23" s="50" t="s">
        <v>28</v>
      </c>
      <c r="I23" t="s">
        <v>103</v>
      </c>
      <c r="J23" s="72" t="s">
        <v>82</v>
      </c>
      <c r="K23" s="71" t="s">
        <v>87</v>
      </c>
      <c r="L23" t="s">
        <v>84</v>
      </c>
    </row>
    <row r="24" spans="1:12">
      <c r="A24" s="52">
        <v>46041</v>
      </c>
      <c r="B24" s="65" t="s">
        <v>104</v>
      </c>
      <c r="C24" t="s">
        <v>89</v>
      </c>
      <c r="D24" s="56" t="s">
        <v>10</v>
      </c>
      <c r="E24">
        <v>5000</v>
      </c>
      <c r="F24" s="58">
        <f t="shared" si="0"/>
        <v>8.94454382826476</v>
      </c>
      <c r="G24">
        <v>559</v>
      </c>
      <c r="H24" s="50" t="s">
        <v>28</v>
      </c>
      <c r="I24" t="s">
        <v>103</v>
      </c>
      <c r="J24" t="s">
        <v>82</v>
      </c>
      <c r="K24" s="71" t="s">
        <v>87</v>
      </c>
      <c r="L24" t="s">
        <v>84</v>
      </c>
    </row>
    <row r="25" spans="1:12">
      <c r="A25" s="52">
        <v>46041</v>
      </c>
      <c r="B25" s="65" t="s">
        <v>105</v>
      </c>
      <c r="C25" t="s">
        <v>89</v>
      </c>
      <c r="D25" s="56" t="s">
        <v>10</v>
      </c>
      <c r="E25">
        <v>5000</v>
      </c>
      <c r="F25" s="58">
        <f t="shared" si="0"/>
        <v>8.94454382826476</v>
      </c>
      <c r="G25">
        <v>559</v>
      </c>
      <c r="H25" s="50" t="s">
        <v>28</v>
      </c>
      <c r="I25" t="s">
        <v>103</v>
      </c>
      <c r="J25" t="s">
        <v>82</v>
      </c>
      <c r="K25" s="71" t="s">
        <v>87</v>
      </c>
      <c r="L25" t="s">
        <v>84</v>
      </c>
    </row>
    <row r="26" spans="1:12">
      <c r="A26" s="52">
        <v>46041</v>
      </c>
      <c r="B26" s="65" t="s">
        <v>106</v>
      </c>
      <c r="C26" t="s">
        <v>107</v>
      </c>
      <c r="D26" s="56" t="s">
        <v>10</v>
      </c>
      <c r="E26">
        <v>400</v>
      </c>
      <c r="F26" s="58">
        <f t="shared" si="0"/>
        <v>0.715563506261181</v>
      </c>
      <c r="G26">
        <v>559</v>
      </c>
      <c r="H26" s="50" t="s">
        <v>28</v>
      </c>
      <c r="I26" t="s">
        <v>108</v>
      </c>
      <c r="J26" t="s">
        <v>82</v>
      </c>
      <c r="K26" s="71" t="s">
        <v>87</v>
      </c>
      <c r="L26" t="s">
        <v>84</v>
      </c>
    </row>
    <row r="27" spans="1:12">
      <c r="A27" s="52">
        <v>46041</v>
      </c>
      <c r="B27" s="65" t="s">
        <v>109</v>
      </c>
      <c r="C27" t="s">
        <v>107</v>
      </c>
      <c r="D27" s="56" t="s">
        <v>10</v>
      </c>
      <c r="E27">
        <v>1700</v>
      </c>
      <c r="F27" s="58">
        <f t="shared" si="0"/>
        <v>3.04114490161002</v>
      </c>
      <c r="G27">
        <v>559</v>
      </c>
      <c r="H27" s="50" t="s">
        <v>28</v>
      </c>
      <c r="I27" t="s">
        <v>108</v>
      </c>
      <c r="J27" t="s">
        <v>82</v>
      </c>
      <c r="K27" s="71" t="s">
        <v>87</v>
      </c>
      <c r="L27" t="s">
        <v>84</v>
      </c>
    </row>
    <row r="28" spans="1:12">
      <c r="A28" s="52">
        <v>46041</v>
      </c>
      <c r="B28" s="65" t="s">
        <v>110</v>
      </c>
      <c r="C28" t="s">
        <v>107</v>
      </c>
      <c r="D28" s="56" t="s">
        <v>10</v>
      </c>
      <c r="E28">
        <v>2310</v>
      </c>
      <c r="F28" s="58">
        <f t="shared" si="0"/>
        <v>4.13237924865832</v>
      </c>
      <c r="G28">
        <v>559</v>
      </c>
      <c r="H28" s="50" t="s">
        <v>28</v>
      </c>
      <c r="I28" t="s">
        <v>108</v>
      </c>
      <c r="J28" t="s">
        <v>82</v>
      </c>
      <c r="K28" s="71" t="s">
        <v>87</v>
      </c>
      <c r="L28" t="s">
        <v>84</v>
      </c>
    </row>
    <row r="29" spans="1:12">
      <c r="A29" s="52">
        <v>46041</v>
      </c>
      <c r="B29" s="65" t="s">
        <v>111</v>
      </c>
      <c r="C29" t="s">
        <v>107</v>
      </c>
      <c r="D29" s="56" t="s">
        <v>10</v>
      </c>
      <c r="E29">
        <v>1500</v>
      </c>
      <c r="F29" s="58">
        <f t="shared" si="0"/>
        <v>2.68336314847943</v>
      </c>
      <c r="G29">
        <v>559</v>
      </c>
      <c r="H29" s="50" t="s">
        <v>28</v>
      </c>
      <c r="I29" t="s">
        <v>108</v>
      </c>
      <c r="J29" t="s">
        <v>82</v>
      </c>
      <c r="K29" s="71" t="s">
        <v>87</v>
      </c>
      <c r="L29" t="s">
        <v>84</v>
      </c>
    </row>
    <row r="30" spans="1:12">
      <c r="A30" s="52">
        <v>46041</v>
      </c>
      <c r="B30" s="65" t="s">
        <v>112</v>
      </c>
      <c r="C30" t="s">
        <v>107</v>
      </c>
      <c r="D30" s="56" t="s">
        <v>10</v>
      </c>
      <c r="E30">
        <v>1750</v>
      </c>
      <c r="F30" s="58">
        <f t="shared" si="0"/>
        <v>3.13059033989267</v>
      </c>
      <c r="G30">
        <v>559</v>
      </c>
      <c r="H30" s="50" t="s">
        <v>28</v>
      </c>
      <c r="I30" t="s">
        <v>108</v>
      </c>
      <c r="J30" t="s">
        <v>82</v>
      </c>
      <c r="K30" s="71" t="s">
        <v>87</v>
      </c>
      <c r="L30" t="s">
        <v>84</v>
      </c>
    </row>
    <row r="31" spans="1:12">
      <c r="A31" s="52">
        <v>46041</v>
      </c>
      <c r="B31" s="65" t="s">
        <v>113</v>
      </c>
      <c r="C31" t="s">
        <v>107</v>
      </c>
      <c r="D31" s="56" t="s">
        <v>10</v>
      </c>
      <c r="E31">
        <v>800</v>
      </c>
      <c r="F31" s="58">
        <f t="shared" si="0"/>
        <v>1.43112701252236</v>
      </c>
      <c r="G31">
        <v>559</v>
      </c>
      <c r="H31" s="50" t="s">
        <v>28</v>
      </c>
      <c r="I31" t="s">
        <v>108</v>
      </c>
      <c r="J31" t="s">
        <v>82</v>
      </c>
      <c r="K31" s="71" t="s">
        <v>87</v>
      </c>
      <c r="L31" t="s">
        <v>84</v>
      </c>
    </row>
    <row r="32" spans="1:12">
      <c r="A32" s="52">
        <v>46041</v>
      </c>
      <c r="B32" s="65" t="s">
        <v>114</v>
      </c>
      <c r="C32" t="s">
        <v>107</v>
      </c>
      <c r="D32" s="56" t="s">
        <v>10</v>
      </c>
      <c r="E32">
        <v>800</v>
      </c>
      <c r="F32" s="58">
        <f t="shared" si="0"/>
        <v>1.43112701252236</v>
      </c>
      <c r="G32">
        <v>559</v>
      </c>
      <c r="H32" s="50" t="s">
        <v>28</v>
      </c>
      <c r="I32" t="s">
        <v>108</v>
      </c>
      <c r="J32" t="s">
        <v>82</v>
      </c>
      <c r="K32" s="71" t="s">
        <v>87</v>
      </c>
      <c r="L32" t="s">
        <v>84</v>
      </c>
    </row>
    <row r="33" spans="1:12">
      <c r="A33" s="52">
        <v>46041</v>
      </c>
      <c r="B33" s="65" t="s">
        <v>115</v>
      </c>
      <c r="C33" t="s">
        <v>107</v>
      </c>
      <c r="D33" s="56" t="s">
        <v>10</v>
      </c>
      <c r="E33">
        <v>150</v>
      </c>
      <c r="F33" s="58">
        <f t="shared" si="0"/>
        <v>0.268336314847943</v>
      </c>
      <c r="G33">
        <v>559</v>
      </c>
      <c r="H33" s="50" t="s">
        <v>28</v>
      </c>
      <c r="I33" t="s">
        <v>108</v>
      </c>
      <c r="J33" t="s">
        <v>82</v>
      </c>
      <c r="K33" s="71" t="s">
        <v>87</v>
      </c>
      <c r="L33" t="s">
        <v>84</v>
      </c>
    </row>
    <row r="34" spans="1:12">
      <c r="A34" s="52">
        <v>46041</v>
      </c>
      <c r="B34" s="65" t="s">
        <v>116</v>
      </c>
      <c r="C34" t="s">
        <v>107</v>
      </c>
      <c r="D34" s="56" t="s">
        <v>10</v>
      </c>
      <c r="E34">
        <v>1100</v>
      </c>
      <c r="F34" s="58">
        <f t="shared" si="0"/>
        <v>1.96779964221825</v>
      </c>
      <c r="G34">
        <v>559</v>
      </c>
      <c r="H34" s="50" t="s">
        <v>28</v>
      </c>
      <c r="I34" t="s">
        <v>108</v>
      </c>
      <c r="J34" t="s">
        <v>82</v>
      </c>
      <c r="K34" s="71" t="s">
        <v>87</v>
      </c>
      <c r="L34" t="s">
        <v>84</v>
      </c>
    </row>
    <row r="35" spans="1:12">
      <c r="A35" s="52">
        <v>46041</v>
      </c>
      <c r="B35" s="65" t="s">
        <v>117</v>
      </c>
      <c r="C35" t="s">
        <v>107</v>
      </c>
      <c r="D35" s="56" t="s">
        <v>10</v>
      </c>
      <c r="E35">
        <v>3000</v>
      </c>
      <c r="F35" s="58">
        <f t="shared" si="0"/>
        <v>5.36672629695885</v>
      </c>
      <c r="G35">
        <v>559</v>
      </c>
      <c r="H35" s="50" t="s">
        <v>28</v>
      </c>
      <c r="I35" t="s">
        <v>108</v>
      </c>
      <c r="J35" t="s">
        <v>82</v>
      </c>
      <c r="K35" s="71" t="s">
        <v>87</v>
      </c>
      <c r="L35" t="s">
        <v>84</v>
      </c>
    </row>
    <row r="36" spans="1:12">
      <c r="A36" s="52">
        <v>46041</v>
      </c>
      <c r="B36" s="65" t="s">
        <v>118</v>
      </c>
      <c r="C36" t="s">
        <v>107</v>
      </c>
      <c r="D36" s="56" t="s">
        <v>10</v>
      </c>
      <c r="E36">
        <v>1500</v>
      </c>
      <c r="F36" s="58">
        <f t="shared" si="0"/>
        <v>2.68336314847943</v>
      </c>
      <c r="G36">
        <v>559</v>
      </c>
      <c r="H36" s="50" t="s">
        <v>28</v>
      </c>
      <c r="I36" t="s">
        <v>108</v>
      </c>
      <c r="J36" t="s">
        <v>82</v>
      </c>
      <c r="K36" s="71" t="s">
        <v>87</v>
      </c>
      <c r="L36" t="s">
        <v>84</v>
      </c>
    </row>
    <row r="37" spans="1:12">
      <c r="A37" s="52">
        <v>46041</v>
      </c>
      <c r="B37" s="65" t="s">
        <v>119</v>
      </c>
      <c r="C37" t="s">
        <v>107</v>
      </c>
      <c r="D37" s="56" t="s">
        <v>10</v>
      </c>
      <c r="E37">
        <v>1500</v>
      </c>
      <c r="F37" s="58">
        <f t="shared" si="0"/>
        <v>2.68336314847943</v>
      </c>
      <c r="G37">
        <v>559</v>
      </c>
      <c r="H37" s="50" t="s">
        <v>28</v>
      </c>
      <c r="I37" t="s">
        <v>108</v>
      </c>
      <c r="J37" t="s">
        <v>82</v>
      </c>
      <c r="K37" s="71" t="s">
        <v>87</v>
      </c>
      <c r="L37" t="s">
        <v>84</v>
      </c>
    </row>
    <row r="38" spans="1:12">
      <c r="A38" s="52">
        <v>46041</v>
      </c>
      <c r="B38" s="65" t="s">
        <v>120</v>
      </c>
      <c r="C38" t="s">
        <v>107</v>
      </c>
      <c r="D38" s="56" t="s">
        <v>10</v>
      </c>
      <c r="E38">
        <v>400</v>
      </c>
      <c r="F38" s="58">
        <f t="shared" si="0"/>
        <v>0.715563506261181</v>
      </c>
      <c r="G38">
        <v>559</v>
      </c>
      <c r="H38" s="50" t="s">
        <v>28</v>
      </c>
      <c r="I38" t="s">
        <v>108</v>
      </c>
      <c r="J38" t="s">
        <v>82</v>
      </c>
      <c r="K38" s="71" t="s">
        <v>87</v>
      </c>
      <c r="L38" t="s">
        <v>84</v>
      </c>
    </row>
    <row r="39" spans="1:12">
      <c r="A39" s="52">
        <v>46041</v>
      </c>
      <c r="B39" s="65" t="s">
        <v>121</v>
      </c>
      <c r="C39" t="s">
        <v>107</v>
      </c>
      <c r="D39" s="56" t="s">
        <v>10</v>
      </c>
      <c r="E39">
        <v>4500</v>
      </c>
      <c r="F39" s="58">
        <f t="shared" si="0"/>
        <v>8.05008944543828</v>
      </c>
      <c r="G39">
        <v>559</v>
      </c>
      <c r="H39" s="50" t="s">
        <v>28</v>
      </c>
      <c r="I39" t="s">
        <v>108</v>
      </c>
      <c r="J39" t="s">
        <v>82</v>
      </c>
      <c r="K39" s="71" t="s">
        <v>87</v>
      </c>
      <c r="L39" t="s">
        <v>84</v>
      </c>
    </row>
    <row r="40" spans="1:12">
      <c r="A40" s="52">
        <v>46041</v>
      </c>
      <c r="B40" s="65" t="s">
        <v>122</v>
      </c>
      <c r="C40" t="s">
        <v>107</v>
      </c>
      <c r="D40" s="56" t="s">
        <v>10</v>
      </c>
      <c r="E40">
        <v>800</v>
      </c>
      <c r="F40" s="58">
        <f t="shared" si="0"/>
        <v>1.43112701252236</v>
      </c>
      <c r="G40">
        <v>559</v>
      </c>
      <c r="H40" s="50" t="s">
        <v>28</v>
      </c>
      <c r="I40" t="s">
        <v>108</v>
      </c>
      <c r="J40" t="s">
        <v>82</v>
      </c>
      <c r="K40" s="71" t="s">
        <v>87</v>
      </c>
      <c r="L40" t="s">
        <v>84</v>
      </c>
    </row>
    <row r="41" spans="1:12">
      <c r="A41" s="52">
        <v>46041</v>
      </c>
      <c r="B41" s="65" t="s">
        <v>123</v>
      </c>
      <c r="C41" t="s">
        <v>107</v>
      </c>
      <c r="D41" s="56" t="s">
        <v>10</v>
      </c>
      <c r="E41">
        <v>500</v>
      </c>
      <c r="F41" s="58">
        <f t="shared" si="0"/>
        <v>0.894454382826476</v>
      </c>
      <c r="G41">
        <v>559</v>
      </c>
      <c r="H41" s="50" t="s">
        <v>28</v>
      </c>
      <c r="I41" t="s">
        <v>108</v>
      </c>
      <c r="J41" t="s">
        <v>82</v>
      </c>
      <c r="K41" s="71" t="s">
        <v>87</v>
      </c>
      <c r="L41" t="s">
        <v>84</v>
      </c>
    </row>
    <row r="42" spans="1:12">
      <c r="A42" s="52">
        <v>46041</v>
      </c>
      <c r="B42" s="65" t="s">
        <v>124</v>
      </c>
      <c r="C42" t="s">
        <v>107</v>
      </c>
      <c r="D42" s="56" t="s">
        <v>10</v>
      </c>
      <c r="E42">
        <v>1000</v>
      </c>
      <c r="F42" s="58">
        <f t="shared" si="0"/>
        <v>1.78890876565295</v>
      </c>
      <c r="G42">
        <v>559</v>
      </c>
      <c r="H42" s="50" t="s">
        <v>28</v>
      </c>
      <c r="I42" t="s">
        <v>108</v>
      </c>
      <c r="J42" t="s">
        <v>82</v>
      </c>
      <c r="K42" s="71" t="s">
        <v>87</v>
      </c>
      <c r="L42" t="s">
        <v>84</v>
      </c>
    </row>
    <row r="43" spans="1:12">
      <c r="A43" s="52">
        <v>46041</v>
      </c>
      <c r="B43" s="65" t="s">
        <v>123</v>
      </c>
      <c r="C43" t="s">
        <v>107</v>
      </c>
      <c r="D43" s="56" t="s">
        <v>10</v>
      </c>
      <c r="E43">
        <v>500</v>
      </c>
      <c r="F43" s="58">
        <f t="shared" si="0"/>
        <v>0.894454382826476</v>
      </c>
      <c r="G43">
        <v>559</v>
      </c>
      <c r="H43" s="50" t="s">
        <v>28</v>
      </c>
      <c r="I43" t="s">
        <v>108</v>
      </c>
      <c r="J43" t="s">
        <v>82</v>
      </c>
      <c r="K43" s="71" t="s">
        <v>87</v>
      </c>
      <c r="L43" t="s">
        <v>84</v>
      </c>
    </row>
    <row r="44" spans="1:12">
      <c r="A44" s="52">
        <v>46041</v>
      </c>
      <c r="B44" s="65" t="s">
        <v>125</v>
      </c>
      <c r="C44" t="s">
        <v>107</v>
      </c>
      <c r="D44" s="56" t="s">
        <v>10</v>
      </c>
      <c r="E44">
        <v>2600</v>
      </c>
      <c r="F44" s="58">
        <f t="shared" si="0"/>
        <v>4.65116279069767</v>
      </c>
      <c r="G44">
        <v>559</v>
      </c>
      <c r="H44" s="50" t="s">
        <v>28</v>
      </c>
      <c r="I44" t="s">
        <v>108</v>
      </c>
      <c r="J44" t="s">
        <v>82</v>
      </c>
      <c r="K44" s="71" t="s">
        <v>87</v>
      </c>
      <c r="L44" t="s">
        <v>84</v>
      </c>
    </row>
    <row r="45" spans="1:12">
      <c r="A45" s="52">
        <v>46041</v>
      </c>
      <c r="B45" s="65" t="s">
        <v>126</v>
      </c>
      <c r="C45" t="s">
        <v>107</v>
      </c>
      <c r="D45" s="56" t="s">
        <v>10</v>
      </c>
      <c r="E45">
        <v>900</v>
      </c>
      <c r="F45" s="58">
        <f t="shared" si="0"/>
        <v>1.61001788908766</v>
      </c>
      <c r="G45">
        <v>559</v>
      </c>
      <c r="H45" s="50" t="s">
        <v>28</v>
      </c>
      <c r="I45" t="s">
        <v>108</v>
      </c>
      <c r="J45" t="s">
        <v>82</v>
      </c>
      <c r="K45" s="71" t="s">
        <v>87</v>
      </c>
      <c r="L45" t="s">
        <v>84</v>
      </c>
    </row>
    <row r="46" spans="1:12">
      <c r="A46" s="52">
        <v>46041</v>
      </c>
      <c r="B46" s="65" t="s">
        <v>127</v>
      </c>
      <c r="C46" t="s">
        <v>107</v>
      </c>
      <c r="D46" s="56" t="s">
        <v>10</v>
      </c>
      <c r="E46">
        <v>1000</v>
      </c>
      <c r="F46" s="58">
        <f t="shared" si="0"/>
        <v>1.78890876565295</v>
      </c>
      <c r="G46">
        <v>559</v>
      </c>
      <c r="H46" s="50" t="s">
        <v>28</v>
      </c>
      <c r="I46" t="s">
        <v>108</v>
      </c>
      <c r="J46" t="s">
        <v>82</v>
      </c>
      <c r="K46" s="71" t="s">
        <v>87</v>
      </c>
      <c r="L46" t="s">
        <v>84</v>
      </c>
    </row>
    <row r="47" spans="1:12">
      <c r="A47" s="52">
        <v>46041</v>
      </c>
      <c r="B47" s="65" t="s">
        <v>126</v>
      </c>
      <c r="C47" t="s">
        <v>107</v>
      </c>
      <c r="D47" s="56" t="s">
        <v>10</v>
      </c>
      <c r="E47">
        <v>650</v>
      </c>
      <c r="F47" s="58">
        <f t="shared" si="0"/>
        <v>1.16279069767442</v>
      </c>
      <c r="G47">
        <v>559</v>
      </c>
      <c r="H47" s="50" t="s">
        <v>28</v>
      </c>
      <c r="I47" t="s">
        <v>108</v>
      </c>
      <c r="J47" t="s">
        <v>82</v>
      </c>
      <c r="K47" s="71" t="s">
        <v>87</v>
      </c>
      <c r="L47" t="s">
        <v>84</v>
      </c>
    </row>
    <row r="48" spans="1:12">
      <c r="A48" s="52">
        <v>46041</v>
      </c>
      <c r="B48" s="65" t="s">
        <v>128</v>
      </c>
      <c r="C48" t="s">
        <v>107</v>
      </c>
      <c r="D48" s="56" t="s">
        <v>10</v>
      </c>
      <c r="E48">
        <v>1100</v>
      </c>
      <c r="F48" s="58">
        <f t="shared" si="0"/>
        <v>1.96779964221825</v>
      </c>
      <c r="G48">
        <v>559</v>
      </c>
      <c r="H48" s="50" t="s">
        <v>28</v>
      </c>
      <c r="I48" t="s">
        <v>108</v>
      </c>
      <c r="J48" t="s">
        <v>82</v>
      </c>
      <c r="K48" s="71" t="s">
        <v>87</v>
      </c>
      <c r="L48" t="s">
        <v>84</v>
      </c>
    </row>
    <row r="49" spans="1:12">
      <c r="A49" s="52">
        <v>46041</v>
      </c>
      <c r="B49" s="65" t="s">
        <v>129</v>
      </c>
      <c r="C49" t="s">
        <v>89</v>
      </c>
      <c r="D49" s="56" t="s">
        <v>10</v>
      </c>
      <c r="E49">
        <v>1000</v>
      </c>
      <c r="F49" s="58">
        <f t="shared" si="0"/>
        <v>1.78890876565295</v>
      </c>
      <c r="G49">
        <v>559</v>
      </c>
      <c r="H49" s="50" t="s">
        <v>28</v>
      </c>
      <c r="I49" t="s">
        <v>130</v>
      </c>
      <c r="J49" t="s">
        <v>82</v>
      </c>
      <c r="K49" s="71" t="s">
        <v>87</v>
      </c>
      <c r="L49" t="s">
        <v>84</v>
      </c>
    </row>
    <row r="50" spans="1:12">
      <c r="A50" s="67">
        <v>46041</v>
      </c>
      <c r="B50" s="65" t="s">
        <v>131</v>
      </c>
      <c r="C50" t="s">
        <v>89</v>
      </c>
      <c r="D50" s="56" t="s">
        <v>10</v>
      </c>
      <c r="E50">
        <v>1000</v>
      </c>
      <c r="F50" s="58">
        <f t="shared" si="0"/>
        <v>1.78890876565295</v>
      </c>
      <c r="G50">
        <v>559</v>
      </c>
      <c r="H50" s="50" t="s">
        <v>28</v>
      </c>
      <c r="I50" t="s">
        <v>130</v>
      </c>
      <c r="J50" t="s">
        <v>82</v>
      </c>
      <c r="K50" s="71" t="s">
        <v>87</v>
      </c>
      <c r="L50" t="s">
        <v>84</v>
      </c>
    </row>
    <row r="51" spans="1:12">
      <c r="A51" s="67">
        <v>46041</v>
      </c>
      <c r="B51" t="s">
        <v>101</v>
      </c>
      <c r="C51" t="s">
        <v>81</v>
      </c>
      <c r="D51" s="56" t="s">
        <v>27</v>
      </c>
      <c r="E51">
        <v>5000</v>
      </c>
      <c r="F51" s="58">
        <f t="shared" si="0"/>
        <v>8.94454382826476</v>
      </c>
      <c r="G51">
        <v>559</v>
      </c>
      <c r="H51" s="50" t="s">
        <v>26</v>
      </c>
      <c r="I51" t="s">
        <v>102</v>
      </c>
      <c r="J51" t="s">
        <v>82</v>
      </c>
      <c r="K51" s="71" t="s">
        <v>87</v>
      </c>
      <c r="L51" t="s">
        <v>84</v>
      </c>
    </row>
    <row r="52" spans="1:12">
      <c r="A52" s="67">
        <v>46041</v>
      </c>
      <c r="B52" t="s">
        <v>101</v>
      </c>
      <c r="C52" t="s">
        <v>81</v>
      </c>
      <c r="D52" t="s">
        <v>12</v>
      </c>
      <c r="E52">
        <v>5000</v>
      </c>
      <c r="F52" s="58">
        <f t="shared" si="0"/>
        <v>8.94454382826476</v>
      </c>
      <c r="G52">
        <v>559</v>
      </c>
      <c r="H52" s="50" t="s">
        <v>21</v>
      </c>
      <c r="I52" t="s">
        <v>102</v>
      </c>
      <c r="J52" t="s">
        <v>82</v>
      </c>
      <c r="K52" s="71" t="s">
        <v>86</v>
      </c>
      <c r="L52" t="s">
        <v>84</v>
      </c>
    </row>
    <row r="53" spans="1:12">
      <c r="A53" s="67">
        <v>46041</v>
      </c>
      <c r="B53" t="s">
        <v>101</v>
      </c>
      <c r="C53" t="s">
        <v>81</v>
      </c>
      <c r="D53" s="56" t="s">
        <v>12</v>
      </c>
      <c r="E53">
        <v>5000</v>
      </c>
      <c r="F53" s="58">
        <f t="shared" si="0"/>
        <v>8.94454382826476</v>
      </c>
      <c r="G53">
        <v>559</v>
      </c>
      <c r="H53" s="63" t="s">
        <v>18</v>
      </c>
      <c r="I53" t="s">
        <v>102</v>
      </c>
      <c r="J53" t="s">
        <v>82</v>
      </c>
      <c r="K53" s="71" t="s">
        <v>86</v>
      </c>
      <c r="L53" t="s">
        <v>84</v>
      </c>
    </row>
    <row r="54" spans="1:12">
      <c r="A54" s="52">
        <v>46049</v>
      </c>
      <c r="B54" t="s">
        <v>101</v>
      </c>
      <c r="C54" t="s">
        <v>81</v>
      </c>
      <c r="D54" s="56" t="s">
        <v>12</v>
      </c>
      <c r="E54">
        <v>5000</v>
      </c>
      <c r="F54" s="58">
        <f t="shared" si="0"/>
        <v>8.94454382826476</v>
      </c>
      <c r="G54">
        <v>559</v>
      </c>
      <c r="H54" s="50" t="s">
        <v>16</v>
      </c>
      <c r="I54" t="s">
        <v>102</v>
      </c>
      <c r="J54" t="s">
        <v>82</v>
      </c>
      <c r="K54" s="71" t="s">
        <v>86</v>
      </c>
      <c r="L54" t="s">
        <v>84</v>
      </c>
    </row>
    <row r="55" spans="1:12">
      <c r="A55" s="52">
        <v>46049</v>
      </c>
      <c r="B55" t="s">
        <v>132</v>
      </c>
      <c r="C55" s="68" t="s">
        <v>81</v>
      </c>
      <c r="D55" s="56" t="s">
        <v>10</v>
      </c>
      <c r="E55">
        <v>5000</v>
      </c>
      <c r="F55" s="58">
        <f t="shared" si="0"/>
        <v>8.94454382826476</v>
      </c>
      <c r="G55">
        <v>559</v>
      </c>
      <c r="H55" s="59" t="s">
        <v>9</v>
      </c>
      <c r="I55" t="s">
        <v>133</v>
      </c>
      <c r="J55" t="s">
        <v>82</v>
      </c>
      <c r="K55" s="71" t="s">
        <v>87</v>
      </c>
      <c r="L55" t="s">
        <v>84</v>
      </c>
    </row>
    <row r="56" spans="1:12">
      <c r="A56" s="52">
        <v>46049</v>
      </c>
      <c r="B56" t="s">
        <v>132</v>
      </c>
      <c r="C56" s="68" t="s">
        <v>81</v>
      </c>
      <c r="D56" s="56" t="s">
        <v>14</v>
      </c>
      <c r="E56">
        <v>5000</v>
      </c>
      <c r="F56" s="58">
        <f t="shared" si="0"/>
        <v>8.94454382826476</v>
      </c>
      <c r="G56">
        <v>559</v>
      </c>
      <c r="H56" s="50" t="s">
        <v>13</v>
      </c>
      <c r="I56" t="s">
        <v>133</v>
      </c>
      <c r="J56" s="72" t="s">
        <v>82</v>
      </c>
      <c r="K56" s="71" t="s">
        <v>83</v>
      </c>
      <c r="L56" t="s">
        <v>84</v>
      </c>
    </row>
    <row r="57" spans="1:12">
      <c r="A57" s="52">
        <v>46049</v>
      </c>
      <c r="B57" t="s">
        <v>132</v>
      </c>
      <c r="C57" s="68" t="s">
        <v>81</v>
      </c>
      <c r="D57" s="56" t="s">
        <v>12</v>
      </c>
      <c r="E57">
        <v>5000</v>
      </c>
      <c r="F57" s="58">
        <f t="shared" si="0"/>
        <v>8.94454382826476</v>
      </c>
      <c r="G57">
        <v>559</v>
      </c>
      <c r="H57" s="63" t="s">
        <v>11</v>
      </c>
      <c r="I57" t="s">
        <v>133</v>
      </c>
      <c r="J57" t="s">
        <v>82</v>
      </c>
      <c r="K57" s="71" t="s">
        <v>86</v>
      </c>
      <c r="L57" t="s">
        <v>84</v>
      </c>
    </row>
    <row r="58" spans="1:12">
      <c r="A58" s="52">
        <v>46049</v>
      </c>
      <c r="B58" t="s">
        <v>132</v>
      </c>
      <c r="C58" s="68" t="s">
        <v>81</v>
      </c>
      <c r="D58" s="56" t="s">
        <v>24</v>
      </c>
      <c r="E58">
        <v>5000</v>
      </c>
      <c r="F58" s="58">
        <f t="shared" si="0"/>
        <v>8.94454382826476</v>
      </c>
      <c r="G58">
        <v>559</v>
      </c>
      <c r="H58" s="50" t="s">
        <v>23</v>
      </c>
      <c r="I58" t="s">
        <v>133</v>
      </c>
      <c r="J58" t="s">
        <v>82</v>
      </c>
      <c r="K58" s="71" t="s">
        <v>87</v>
      </c>
      <c r="L58" t="s">
        <v>84</v>
      </c>
    </row>
    <row r="59" spans="1:12">
      <c r="A59" s="52">
        <v>46049</v>
      </c>
      <c r="B59" t="s">
        <v>132</v>
      </c>
      <c r="C59" s="68" t="s">
        <v>81</v>
      </c>
      <c r="D59" s="56" t="s">
        <v>10</v>
      </c>
      <c r="E59">
        <v>5000</v>
      </c>
      <c r="F59" s="58">
        <f t="shared" si="0"/>
        <v>8.94454382826476</v>
      </c>
      <c r="G59">
        <v>559</v>
      </c>
      <c r="H59" s="50" t="s">
        <v>28</v>
      </c>
      <c r="I59" t="s">
        <v>133</v>
      </c>
      <c r="J59" s="72" t="s">
        <v>82</v>
      </c>
      <c r="K59" s="71" t="s">
        <v>87</v>
      </c>
      <c r="L59" t="s">
        <v>84</v>
      </c>
    </row>
    <row r="60" spans="1:12">
      <c r="A60" s="52">
        <v>46049</v>
      </c>
      <c r="B60" s="65" t="s">
        <v>129</v>
      </c>
      <c r="C60" t="s">
        <v>89</v>
      </c>
      <c r="D60" s="56" t="s">
        <v>10</v>
      </c>
      <c r="E60">
        <v>1000</v>
      </c>
      <c r="F60" s="58">
        <f t="shared" si="0"/>
        <v>1.78890876565295</v>
      </c>
      <c r="G60">
        <v>559</v>
      </c>
      <c r="H60" s="50" t="s">
        <v>28</v>
      </c>
      <c r="I60" t="s">
        <v>134</v>
      </c>
      <c r="J60" t="s">
        <v>82</v>
      </c>
      <c r="K60" s="71" t="s">
        <v>87</v>
      </c>
      <c r="L60" t="s">
        <v>84</v>
      </c>
    </row>
    <row r="61" spans="1:12">
      <c r="A61" s="52">
        <v>46049</v>
      </c>
      <c r="B61" s="65" t="s">
        <v>131</v>
      </c>
      <c r="C61" t="s">
        <v>89</v>
      </c>
      <c r="D61" s="56" t="s">
        <v>10</v>
      </c>
      <c r="E61">
        <v>1000</v>
      </c>
      <c r="F61" s="58">
        <f t="shared" si="0"/>
        <v>1.78890876565295</v>
      </c>
      <c r="G61">
        <v>559</v>
      </c>
      <c r="H61" s="50" t="s">
        <v>28</v>
      </c>
      <c r="I61" t="s">
        <v>134</v>
      </c>
      <c r="J61" t="s">
        <v>82</v>
      </c>
      <c r="K61" s="71" t="s">
        <v>87</v>
      </c>
      <c r="L61" t="s">
        <v>84</v>
      </c>
    </row>
    <row r="62" spans="1:12">
      <c r="A62" s="52">
        <v>46049</v>
      </c>
      <c r="B62" t="s">
        <v>132</v>
      </c>
      <c r="C62" s="68" t="s">
        <v>81</v>
      </c>
      <c r="D62" s="56" t="s">
        <v>27</v>
      </c>
      <c r="E62">
        <v>5000</v>
      </c>
      <c r="F62" s="58">
        <f t="shared" si="0"/>
        <v>8.94454382826476</v>
      </c>
      <c r="G62">
        <v>559</v>
      </c>
      <c r="H62" s="50" t="s">
        <v>26</v>
      </c>
      <c r="I62" t="s">
        <v>133</v>
      </c>
      <c r="J62" t="s">
        <v>82</v>
      </c>
      <c r="K62" s="71" t="s">
        <v>83</v>
      </c>
      <c r="L62" t="s">
        <v>84</v>
      </c>
    </row>
    <row r="63" spans="1:12">
      <c r="A63" s="52">
        <v>46049</v>
      </c>
      <c r="B63" t="s">
        <v>132</v>
      </c>
      <c r="C63" s="68" t="s">
        <v>81</v>
      </c>
      <c r="D63" t="s">
        <v>12</v>
      </c>
      <c r="E63">
        <v>5000</v>
      </c>
      <c r="F63" s="58">
        <f t="shared" si="0"/>
        <v>8.94454382826476</v>
      </c>
      <c r="G63">
        <v>559</v>
      </c>
      <c r="H63" s="50" t="s">
        <v>21</v>
      </c>
      <c r="I63" t="s">
        <v>133</v>
      </c>
      <c r="J63" t="s">
        <v>82</v>
      </c>
      <c r="K63" s="71" t="s">
        <v>86</v>
      </c>
      <c r="L63" t="s">
        <v>84</v>
      </c>
    </row>
    <row r="64" spans="1:12">
      <c r="A64" s="52">
        <v>46049</v>
      </c>
      <c r="B64" t="s">
        <v>132</v>
      </c>
      <c r="C64" s="68" t="s">
        <v>81</v>
      </c>
      <c r="D64" s="56" t="s">
        <v>12</v>
      </c>
      <c r="E64">
        <v>5000</v>
      </c>
      <c r="F64" s="58">
        <f t="shared" si="0"/>
        <v>8.94454382826476</v>
      </c>
      <c r="G64">
        <v>559</v>
      </c>
      <c r="H64" s="63" t="s">
        <v>18</v>
      </c>
      <c r="I64" t="s">
        <v>133</v>
      </c>
      <c r="J64" t="s">
        <v>82</v>
      </c>
      <c r="K64" s="71" t="s">
        <v>86</v>
      </c>
      <c r="L64" t="s">
        <v>84</v>
      </c>
    </row>
    <row r="65" spans="1:12">
      <c r="A65" s="52">
        <v>46052</v>
      </c>
      <c r="B65" t="s">
        <v>132</v>
      </c>
      <c r="C65" s="68" t="s">
        <v>81</v>
      </c>
      <c r="D65" s="56" t="s">
        <v>12</v>
      </c>
      <c r="E65">
        <v>5000</v>
      </c>
      <c r="F65" s="58">
        <f t="shared" si="0"/>
        <v>8.94454382826476</v>
      </c>
      <c r="G65">
        <v>559</v>
      </c>
      <c r="H65" s="50" t="s">
        <v>16</v>
      </c>
      <c r="I65" t="s">
        <v>133</v>
      </c>
      <c r="J65" t="s">
        <v>82</v>
      </c>
      <c r="K65" s="71" t="s">
        <v>86</v>
      </c>
      <c r="L65" t="s">
        <v>84</v>
      </c>
    </row>
    <row r="66" spans="1:12">
      <c r="A66" s="52">
        <v>46052</v>
      </c>
      <c r="B66" t="s">
        <v>92</v>
      </c>
      <c r="C66" t="s">
        <v>89</v>
      </c>
      <c r="D66" s="56" t="s">
        <v>10</v>
      </c>
      <c r="E66">
        <v>5000</v>
      </c>
      <c r="F66" s="58">
        <f t="shared" ref="F66:F68" si="1">+E66/G66</f>
        <v>8.94454382826476</v>
      </c>
      <c r="G66">
        <v>559</v>
      </c>
      <c r="H66" s="59" t="s">
        <v>9</v>
      </c>
      <c r="I66" t="s">
        <v>135</v>
      </c>
      <c r="J66" t="s">
        <v>82</v>
      </c>
      <c r="K66" s="71" t="s">
        <v>87</v>
      </c>
      <c r="L66" t="s">
        <v>84</v>
      </c>
    </row>
    <row r="67" spans="1:12">
      <c r="A67" s="52">
        <v>46052</v>
      </c>
      <c r="B67" t="s">
        <v>94</v>
      </c>
      <c r="C67" t="s">
        <v>89</v>
      </c>
      <c r="D67" s="56" t="s">
        <v>10</v>
      </c>
      <c r="E67">
        <v>5000</v>
      </c>
      <c r="F67" s="58">
        <f t="shared" si="1"/>
        <v>8.94454382826476</v>
      </c>
      <c r="G67">
        <v>559</v>
      </c>
      <c r="H67" s="59" t="s">
        <v>9</v>
      </c>
      <c r="I67" t="s">
        <v>135</v>
      </c>
      <c r="J67" t="s">
        <v>82</v>
      </c>
      <c r="K67" s="71" t="s">
        <v>87</v>
      </c>
      <c r="L67" t="s">
        <v>84</v>
      </c>
    </row>
    <row r="68" spans="1:12">
      <c r="A68" s="52">
        <v>46053</v>
      </c>
      <c r="B68" t="s">
        <v>136</v>
      </c>
      <c r="C68" t="s">
        <v>137</v>
      </c>
      <c r="D68" s="62" t="s">
        <v>10</v>
      </c>
      <c r="E68" s="57">
        <v>4960</v>
      </c>
      <c r="F68" s="58">
        <f t="shared" si="1"/>
        <v>8.87298747763864</v>
      </c>
      <c r="G68">
        <v>559</v>
      </c>
      <c r="H68" s="50" t="s">
        <v>33</v>
      </c>
      <c r="J68" t="s">
        <v>82</v>
      </c>
      <c r="K68" s="71" t="s">
        <v>87</v>
      </c>
      <c r="L68" t="s">
        <v>84</v>
      </c>
    </row>
    <row r="69" spans="1:11">
      <c r="A69" s="52"/>
      <c r="D69" s="62"/>
      <c r="E69" s="57"/>
      <c r="K69" s="71"/>
    </row>
    <row r="70" spans="1:11">
      <c r="A70" s="52"/>
      <c r="D70" s="62"/>
      <c r="E70" s="57"/>
      <c r="K70" s="71"/>
    </row>
    <row r="71" spans="1:11">
      <c r="A71" s="52"/>
      <c r="D71" s="62"/>
      <c r="E71" s="57"/>
      <c r="K71" s="71"/>
    </row>
    <row r="72" spans="1:11">
      <c r="A72" s="52"/>
      <c r="D72" s="62"/>
      <c r="E72" s="57"/>
      <c r="J72" s="72"/>
      <c r="K72" s="71"/>
    </row>
    <row r="73" spans="1:11">
      <c r="A73" s="52"/>
      <c r="C73" s="62"/>
      <c r="D73" s="62"/>
      <c r="E73" s="57"/>
      <c r="K73" s="71"/>
    </row>
    <row r="74" spans="1:11">
      <c r="A74" s="52"/>
      <c r="C74" s="62"/>
      <c r="D74" s="62"/>
      <c r="E74" s="57"/>
      <c r="K74" s="71"/>
    </row>
    <row r="75" spans="1:11">
      <c r="A75" s="52"/>
      <c r="B75" s="65"/>
      <c r="D75" s="56"/>
      <c r="E75" s="57"/>
      <c r="K75" s="71"/>
    </row>
    <row r="76" spans="1:11">
      <c r="A76" s="52"/>
      <c r="B76" s="65"/>
      <c r="D76" s="56"/>
      <c r="E76" s="57"/>
      <c r="K76" s="71"/>
    </row>
    <row r="77" spans="1:11">
      <c r="A77" s="52"/>
      <c r="B77" s="65"/>
      <c r="D77" s="56"/>
      <c r="E77" s="57"/>
      <c r="K77" s="71"/>
    </row>
    <row r="78" spans="1:11">
      <c r="A78" s="52"/>
      <c r="B78" s="65"/>
      <c r="D78" s="56"/>
      <c r="E78" s="57"/>
      <c r="K78" s="71"/>
    </row>
    <row r="79" spans="1:11">
      <c r="A79" s="52"/>
      <c r="B79" s="65"/>
      <c r="D79" s="56"/>
      <c r="E79" s="57"/>
      <c r="K79" s="71"/>
    </row>
    <row r="80" spans="1:11">
      <c r="A80" s="52"/>
      <c r="B80" s="65"/>
      <c r="D80" s="56"/>
      <c r="E80" s="57"/>
      <c r="K80" s="71"/>
    </row>
    <row r="81" spans="1:11">
      <c r="A81" s="73"/>
      <c r="B81" s="62"/>
      <c r="D81" s="62"/>
      <c r="E81" s="61"/>
      <c r="H81" s="63"/>
      <c r="I81" s="62"/>
      <c r="K81" s="71"/>
    </row>
    <row r="82" spans="1:11">
      <c r="A82" s="73"/>
      <c r="B82" s="62"/>
      <c r="D82" s="62"/>
      <c r="E82" s="61"/>
      <c r="H82" s="63"/>
      <c r="I82" s="62"/>
      <c r="K82" s="71"/>
    </row>
    <row r="83" spans="1:11">
      <c r="A83" s="73"/>
      <c r="B83" s="62"/>
      <c r="D83" s="62"/>
      <c r="E83" s="61"/>
      <c r="H83" s="63"/>
      <c r="I83" s="62"/>
      <c r="K83" s="71"/>
    </row>
    <row r="84" spans="1:11">
      <c r="A84" s="73"/>
      <c r="B84" s="62"/>
      <c r="C84" s="62"/>
      <c r="D84" s="62"/>
      <c r="E84" s="61"/>
      <c r="H84" s="63"/>
      <c r="I84" s="62"/>
      <c r="K84" s="71"/>
    </row>
    <row r="85" spans="1:11">
      <c r="A85" s="73"/>
      <c r="B85" s="62"/>
      <c r="D85" s="62"/>
      <c r="E85" s="61"/>
      <c r="H85" s="63"/>
      <c r="I85" s="62"/>
      <c r="K85" s="71"/>
    </row>
    <row r="86" spans="1:11">
      <c r="A86" s="52"/>
      <c r="D86" s="62"/>
      <c r="E86" s="57"/>
      <c r="K86" s="71"/>
    </row>
    <row r="87" spans="1:11">
      <c r="A87" s="52"/>
      <c r="D87" s="62"/>
      <c r="E87" s="57"/>
      <c r="K87" s="71"/>
    </row>
    <row r="88" spans="1:11">
      <c r="A88" s="52"/>
      <c r="D88" s="62"/>
      <c r="E88" s="57"/>
      <c r="K88" s="71"/>
    </row>
    <row r="89" spans="1:11">
      <c r="A89" s="52"/>
      <c r="D89" s="62"/>
      <c r="E89" s="57"/>
      <c r="K89" s="71"/>
    </row>
    <row r="90" spans="1:11">
      <c r="A90" s="52"/>
      <c r="D90" s="62"/>
      <c r="E90" s="57"/>
      <c r="K90" s="71"/>
    </row>
    <row r="91" spans="1:11">
      <c r="A91" s="52"/>
      <c r="D91" s="62"/>
      <c r="E91" s="57"/>
      <c r="K91" s="71"/>
    </row>
    <row r="92" spans="1:11">
      <c r="A92" s="52"/>
      <c r="D92" s="62"/>
      <c r="E92" s="57"/>
      <c r="K92" s="71"/>
    </row>
    <row r="93" spans="1:11">
      <c r="A93" s="52"/>
      <c r="C93" s="62"/>
      <c r="D93" s="62"/>
      <c r="E93" s="57"/>
      <c r="K93" s="71"/>
    </row>
    <row r="94" spans="1:11">
      <c r="A94" s="52"/>
      <c r="C94" s="62"/>
      <c r="D94" s="62"/>
      <c r="E94" s="57"/>
      <c r="K94" s="71"/>
    </row>
    <row r="95" spans="1:11">
      <c r="A95" s="52"/>
      <c r="C95" s="62"/>
      <c r="D95" s="62"/>
      <c r="E95" s="57"/>
      <c r="K95" s="71"/>
    </row>
    <row r="96" spans="1:11">
      <c r="A96" s="66"/>
      <c r="B96" s="62"/>
      <c r="D96" s="62"/>
      <c r="E96" s="74"/>
      <c r="H96" s="63"/>
      <c r="I96" s="62"/>
      <c r="K96" s="71"/>
    </row>
    <row r="97" spans="1:11">
      <c r="A97" s="66"/>
      <c r="B97" s="62"/>
      <c r="D97" s="62"/>
      <c r="E97" s="74"/>
      <c r="H97" s="63"/>
      <c r="I97" s="62"/>
      <c r="K97" s="71"/>
    </row>
    <row r="98" spans="1:11">
      <c r="A98" s="66"/>
      <c r="B98" s="62"/>
      <c r="D98" s="62"/>
      <c r="E98" s="74"/>
      <c r="H98" s="63"/>
      <c r="I98" s="62"/>
      <c r="K98" s="71"/>
    </row>
    <row r="99" spans="1:11">
      <c r="A99" s="66"/>
      <c r="B99" s="62"/>
      <c r="D99" s="62"/>
      <c r="E99" s="74"/>
      <c r="H99" s="63"/>
      <c r="I99" s="62"/>
      <c r="K99" s="71"/>
    </row>
    <row r="100" spans="1:11">
      <c r="A100" s="66"/>
      <c r="B100" s="62"/>
      <c r="D100" s="62"/>
      <c r="E100" s="74"/>
      <c r="H100" s="63"/>
      <c r="I100" s="62"/>
      <c r="K100" s="71"/>
    </row>
    <row r="101" spans="1:11">
      <c r="A101" s="66"/>
      <c r="B101" s="62"/>
      <c r="D101" s="62"/>
      <c r="E101" s="74"/>
      <c r="H101" s="63"/>
      <c r="I101" s="62"/>
      <c r="K101" s="71"/>
    </row>
    <row r="102" spans="1:11">
      <c r="A102" s="66"/>
      <c r="B102" s="62"/>
      <c r="D102" s="62"/>
      <c r="E102" s="74"/>
      <c r="H102" s="63"/>
      <c r="I102" s="62"/>
      <c r="K102" s="71"/>
    </row>
    <row r="103" spans="1:11">
      <c r="A103" s="66"/>
      <c r="B103" s="62"/>
      <c r="C103" s="62"/>
      <c r="D103" s="62"/>
      <c r="E103" s="74"/>
      <c r="H103" s="63"/>
      <c r="I103" s="62"/>
      <c r="K103" s="71"/>
    </row>
    <row r="104" spans="1:11">
      <c r="A104" s="66"/>
      <c r="B104" s="62"/>
      <c r="D104" s="62"/>
      <c r="E104" s="61"/>
      <c r="H104" s="63"/>
      <c r="I104" s="62"/>
      <c r="J104" s="72"/>
      <c r="K104" s="71"/>
    </row>
    <row r="105" spans="1:11">
      <c r="A105" s="66"/>
      <c r="B105" s="62"/>
      <c r="D105" s="62"/>
      <c r="E105" s="61"/>
      <c r="H105" s="63"/>
      <c r="I105" s="62"/>
      <c r="K105" s="71"/>
    </row>
    <row r="106" spans="1:11">
      <c r="A106" s="66"/>
      <c r="B106" s="62"/>
      <c r="D106" s="62"/>
      <c r="E106" s="61"/>
      <c r="H106" s="63"/>
      <c r="I106" s="62"/>
      <c r="K106" s="71"/>
    </row>
    <row r="107" spans="1:11">
      <c r="A107" s="66"/>
      <c r="B107" s="62"/>
      <c r="D107" s="62"/>
      <c r="E107" s="61"/>
      <c r="H107" s="63"/>
      <c r="I107" s="62"/>
      <c r="K107" s="71"/>
    </row>
    <row r="108" spans="1:11">
      <c r="A108" s="66"/>
      <c r="B108" s="62"/>
      <c r="D108" s="62"/>
      <c r="E108" s="61"/>
      <c r="H108" s="63"/>
      <c r="I108" s="62"/>
      <c r="K108" s="71"/>
    </row>
    <row r="109" spans="1:11">
      <c r="A109" s="66"/>
      <c r="B109" s="62"/>
      <c r="D109" s="62"/>
      <c r="E109" s="61"/>
      <c r="H109" s="63"/>
      <c r="I109" s="62"/>
      <c r="K109" s="71"/>
    </row>
    <row r="110" spans="1:11">
      <c r="A110" s="66"/>
      <c r="B110" s="62"/>
      <c r="D110" s="62"/>
      <c r="E110" s="61"/>
      <c r="H110" s="63"/>
      <c r="I110" s="62"/>
      <c r="K110" s="71"/>
    </row>
    <row r="111" spans="1:11">
      <c r="A111" s="66"/>
      <c r="B111" s="62"/>
      <c r="D111" s="62"/>
      <c r="E111" s="61"/>
      <c r="H111" s="63"/>
      <c r="I111" s="62"/>
      <c r="K111" s="71"/>
    </row>
    <row r="112" spans="1:11">
      <c r="A112" s="66"/>
      <c r="B112" s="62"/>
      <c r="D112" s="62"/>
      <c r="E112" s="61"/>
      <c r="H112" s="63"/>
      <c r="I112" s="62"/>
      <c r="K112" s="71"/>
    </row>
    <row r="113" spans="1:11">
      <c r="A113" s="66"/>
      <c r="B113" s="62"/>
      <c r="D113" s="62"/>
      <c r="E113" s="61"/>
      <c r="H113" s="63"/>
      <c r="I113" s="62"/>
      <c r="K113" s="71"/>
    </row>
    <row r="114" spans="1:11">
      <c r="A114" s="52"/>
      <c r="D114" s="62"/>
      <c r="E114" s="57"/>
      <c r="K114" s="71"/>
    </row>
    <row r="115" spans="1:11">
      <c r="A115" s="52"/>
      <c r="D115" s="62"/>
      <c r="E115" s="57"/>
      <c r="K115" s="71"/>
    </row>
    <row r="116" spans="1:11">
      <c r="A116" s="52"/>
      <c r="C116" s="62"/>
      <c r="D116" s="62"/>
      <c r="E116" s="57"/>
      <c r="K116" s="71"/>
    </row>
    <row r="117" spans="1:11">
      <c r="A117" s="52"/>
      <c r="D117" s="62"/>
      <c r="E117" s="57"/>
      <c r="K117" s="71"/>
    </row>
    <row r="118" spans="1:11">
      <c r="A118" s="52"/>
      <c r="C118" s="62"/>
      <c r="D118" s="62"/>
      <c r="E118" s="57"/>
      <c r="K118" s="71"/>
    </row>
    <row r="119" spans="1:11">
      <c r="A119" s="52"/>
      <c r="D119" s="62"/>
      <c r="E119" s="57"/>
      <c r="K119" s="71"/>
    </row>
    <row r="120" spans="1:11">
      <c r="A120" s="52"/>
      <c r="D120" s="62"/>
      <c r="E120" s="57"/>
      <c r="K120" s="71"/>
    </row>
    <row r="121" spans="1:11">
      <c r="A121" s="52"/>
      <c r="D121" s="62"/>
      <c r="E121" s="57"/>
      <c r="K121" s="71"/>
    </row>
    <row r="122" spans="1:11">
      <c r="A122" s="52"/>
      <c r="D122" s="62"/>
      <c r="E122" s="57"/>
      <c r="K122" s="71"/>
    </row>
    <row r="123" spans="1:11">
      <c r="A123" s="52"/>
      <c r="D123" s="62"/>
      <c r="E123" s="57"/>
      <c r="K123" s="71"/>
    </row>
    <row r="124" spans="1:11">
      <c r="A124" s="52"/>
      <c r="D124" s="62"/>
      <c r="E124" s="57"/>
      <c r="K124" s="71"/>
    </row>
    <row r="125" spans="1:11">
      <c r="A125" s="52"/>
      <c r="D125" s="62"/>
      <c r="E125" s="57"/>
      <c r="K125" s="71"/>
    </row>
    <row r="126" spans="1:11">
      <c r="A126" s="52"/>
      <c r="D126" s="62"/>
      <c r="E126" s="57"/>
      <c r="K126" s="71"/>
    </row>
    <row r="127" spans="1:11">
      <c r="A127" s="52"/>
      <c r="D127" s="62"/>
      <c r="E127" s="57"/>
      <c r="J127" s="72"/>
      <c r="K127" s="71"/>
    </row>
    <row r="128" spans="1:11">
      <c r="A128" s="52"/>
      <c r="D128" s="62"/>
      <c r="E128" s="57"/>
      <c r="K128" s="71"/>
    </row>
    <row r="129" spans="1:11">
      <c r="A129" s="52"/>
      <c r="C129" s="62"/>
      <c r="D129" s="62"/>
      <c r="E129" s="57"/>
      <c r="K129" s="71"/>
    </row>
    <row r="130" spans="1:11">
      <c r="A130" s="52"/>
      <c r="C130" s="62"/>
      <c r="D130" s="62"/>
      <c r="E130" s="57"/>
      <c r="K130" s="71"/>
    </row>
    <row r="131" spans="1:11">
      <c r="A131" s="52"/>
      <c r="C131" s="62"/>
      <c r="D131" s="62"/>
      <c r="E131" s="57"/>
      <c r="K131" s="71"/>
    </row>
    <row r="132" spans="1:11">
      <c r="A132" s="66"/>
      <c r="B132" s="62"/>
      <c r="D132" s="62"/>
      <c r="E132" s="61"/>
      <c r="H132" s="63"/>
      <c r="I132" s="62"/>
      <c r="K132" s="71"/>
    </row>
    <row r="133" spans="1:11">
      <c r="A133" s="66"/>
      <c r="B133" s="62"/>
      <c r="D133" s="62"/>
      <c r="E133" s="61"/>
      <c r="H133" s="63"/>
      <c r="I133" s="62"/>
      <c r="K133" s="71"/>
    </row>
    <row r="134" spans="1:11">
      <c r="A134" s="66"/>
      <c r="B134" s="62"/>
      <c r="D134" s="62"/>
      <c r="E134" s="61"/>
      <c r="H134" s="63"/>
      <c r="I134" s="62"/>
      <c r="K134" s="71"/>
    </row>
    <row r="135" spans="1:11">
      <c r="A135" s="66"/>
      <c r="B135" s="62"/>
      <c r="D135" s="62"/>
      <c r="E135" s="61"/>
      <c r="H135" s="63"/>
      <c r="I135" s="62"/>
      <c r="K135" s="71"/>
    </row>
    <row r="136" spans="1:11">
      <c r="A136" s="66"/>
      <c r="B136" s="62"/>
      <c r="D136" s="62"/>
      <c r="E136" s="61"/>
      <c r="H136" s="63"/>
      <c r="I136" s="62"/>
      <c r="K136" s="71"/>
    </row>
    <row r="137" spans="1:11">
      <c r="A137" s="66"/>
      <c r="B137" s="62"/>
      <c r="D137" s="62"/>
      <c r="E137" s="74"/>
      <c r="H137" s="63"/>
      <c r="I137" s="62"/>
      <c r="K137" s="71"/>
    </row>
    <row r="138" spans="1:11">
      <c r="A138" s="66"/>
      <c r="B138" s="62"/>
      <c r="D138" s="62"/>
      <c r="E138" s="61"/>
      <c r="H138" s="63"/>
      <c r="I138" s="62"/>
      <c r="K138" s="71"/>
    </row>
    <row r="139" spans="1:11">
      <c r="A139" s="66"/>
      <c r="B139" s="62"/>
      <c r="C139" s="62"/>
      <c r="D139" s="62"/>
      <c r="E139" s="61"/>
      <c r="H139" s="63"/>
      <c r="I139" s="62"/>
      <c r="K139" s="71"/>
    </row>
    <row r="140" spans="1:11">
      <c r="A140" s="66"/>
      <c r="B140" s="62"/>
      <c r="D140" s="62"/>
      <c r="E140" s="61"/>
      <c r="H140" s="63"/>
      <c r="I140" s="62"/>
      <c r="K140" s="71"/>
    </row>
    <row r="141" spans="1:11">
      <c r="A141" s="66"/>
      <c r="B141" s="62"/>
      <c r="D141" s="62"/>
      <c r="E141" s="61"/>
      <c r="H141" s="63"/>
      <c r="I141" s="62"/>
      <c r="K141" s="71"/>
    </row>
    <row r="142" spans="1:11">
      <c r="A142" s="66"/>
      <c r="B142" s="62"/>
      <c r="D142" s="62"/>
      <c r="E142" s="61"/>
      <c r="H142" s="63"/>
      <c r="I142" s="62"/>
      <c r="K142" s="71"/>
    </row>
    <row r="143" spans="1:11">
      <c r="A143" s="66"/>
      <c r="B143" s="62"/>
      <c r="D143" s="62"/>
      <c r="E143" s="61"/>
      <c r="H143" s="63"/>
      <c r="I143" s="62"/>
      <c r="K143" s="71"/>
    </row>
    <row r="144" spans="1:11">
      <c r="A144" s="66"/>
      <c r="B144" s="62"/>
      <c r="D144" s="62"/>
      <c r="E144" s="61"/>
      <c r="H144" s="63"/>
      <c r="I144" s="62"/>
      <c r="K144" s="71"/>
    </row>
    <row r="145" spans="1:11">
      <c r="A145" s="75"/>
      <c r="B145" s="62"/>
      <c r="C145" s="62"/>
      <c r="D145" s="62"/>
      <c r="E145" s="74"/>
      <c r="H145" s="63"/>
      <c r="I145" s="62"/>
      <c r="K145" s="71"/>
    </row>
    <row r="146" spans="1:11">
      <c r="A146" s="52"/>
      <c r="D146" s="62"/>
      <c r="E146" s="57"/>
      <c r="K146" s="71"/>
    </row>
    <row r="147" spans="1:11">
      <c r="A147" s="52"/>
      <c r="C147" s="62"/>
      <c r="D147" s="62"/>
      <c r="E147" s="57"/>
      <c r="K147" s="71"/>
    </row>
    <row r="148" spans="1:11">
      <c r="A148" s="52"/>
      <c r="C148" s="62"/>
      <c r="D148" s="62"/>
      <c r="E148" s="57"/>
      <c r="K148" s="71"/>
    </row>
    <row r="149" spans="1:11">
      <c r="A149" s="52"/>
      <c r="D149" s="62"/>
      <c r="E149" s="57"/>
      <c r="K149" s="71"/>
    </row>
    <row r="150" spans="1:11">
      <c r="A150" s="52"/>
      <c r="C150" s="62"/>
      <c r="D150" s="62"/>
      <c r="E150" s="57"/>
      <c r="K150" s="71"/>
    </row>
    <row r="151" spans="1:11">
      <c r="A151" s="52"/>
      <c r="D151" s="62"/>
      <c r="E151" s="57"/>
      <c r="K151" s="71"/>
    </row>
    <row r="152" spans="1:11">
      <c r="A152" s="52"/>
      <c r="D152" s="62"/>
      <c r="E152" s="57"/>
      <c r="K152" s="71"/>
    </row>
    <row r="153" spans="1:11">
      <c r="A153" s="52"/>
      <c r="D153" s="62"/>
      <c r="E153" s="57"/>
      <c r="K153" s="71"/>
    </row>
    <row r="154" spans="1:11">
      <c r="A154" s="52"/>
      <c r="D154" s="63"/>
      <c r="E154" s="61"/>
      <c r="K154" s="71"/>
    </row>
    <row r="155" spans="1:11">
      <c r="A155" s="52"/>
      <c r="D155" s="62"/>
      <c r="E155" s="57"/>
      <c r="J155" s="72"/>
      <c r="K155" s="71"/>
    </row>
    <row r="156" spans="1:11">
      <c r="A156" s="52"/>
      <c r="D156" s="62"/>
      <c r="E156" s="57"/>
      <c r="J156" s="72"/>
      <c r="K156" s="71"/>
    </row>
    <row r="157" spans="1:11">
      <c r="A157" s="52"/>
      <c r="D157" s="62"/>
      <c r="E157" s="57"/>
      <c r="K157" s="71"/>
    </row>
    <row r="158" spans="1:11">
      <c r="A158" s="52"/>
      <c r="D158" s="62"/>
      <c r="E158" s="57"/>
      <c r="K158" s="71"/>
    </row>
    <row r="159" spans="1:11">
      <c r="A159" s="52"/>
      <c r="D159" s="62"/>
      <c r="E159" s="57"/>
      <c r="K159" s="71"/>
    </row>
    <row r="160" spans="1:11">
      <c r="A160" s="52"/>
      <c r="D160" s="62"/>
      <c r="E160" s="57"/>
      <c r="K160" s="71"/>
    </row>
    <row r="161" spans="1:11">
      <c r="A161" s="52"/>
      <c r="C161" s="62"/>
      <c r="D161" s="62"/>
      <c r="E161" s="57"/>
      <c r="K161" s="71"/>
    </row>
    <row r="162" spans="1:11">
      <c r="A162" s="52"/>
      <c r="C162" s="62"/>
      <c r="D162" s="62"/>
      <c r="E162" s="57"/>
      <c r="K162" s="71"/>
    </row>
    <row r="163" spans="1:11">
      <c r="A163" s="52"/>
      <c r="C163" s="62"/>
      <c r="D163" s="62"/>
      <c r="E163" s="57"/>
      <c r="K163" s="71"/>
    </row>
    <row r="164" spans="1:11">
      <c r="A164" s="66"/>
      <c r="B164" s="62"/>
      <c r="D164" s="62"/>
      <c r="E164" s="61"/>
      <c r="H164" s="63"/>
      <c r="I164" s="62"/>
      <c r="K164" s="71"/>
    </row>
    <row r="165" spans="1:11">
      <c r="A165" s="66"/>
      <c r="B165" s="62"/>
      <c r="D165" s="62"/>
      <c r="E165" s="61"/>
      <c r="H165" s="63"/>
      <c r="I165" s="62"/>
      <c r="K165" s="71"/>
    </row>
    <row r="166" spans="1:11">
      <c r="A166" s="66"/>
      <c r="B166" s="62"/>
      <c r="D166" s="62"/>
      <c r="E166" s="61"/>
      <c r="H166" s="63"/>
      <c r="I166" s="62"/>
      <c r="K166" s="71"/>
    </row>
    <row r="167" spans="1:11">
      <c r="A167" s="66"/>
      <c r="B167" s="62"/>
      <c r="D167" s="62"/>
      <c r="E167" s="61"/>
      <c r="H167" s="63"/>
      <c r="I167" s="62"/>
      <c r="J167" s="72"/>
      <c r="K167" s="71"/>
    </row>
    <row r="168" spans="1:11">
      <c r="A168" s="66"/>
      <c r="B168" s="62"/>
      <c r="D168" s="62"/>
      <c r="E168" s="61"/>
      <c r="H168" s="63"/>
      <c r="I168" s="62"/>
      <c r="J168" s="72"/>
      <c r="K168" s="71"/>
    </row>
    <row r="169" spans="1:11">
      <c r="A169" s="66"/>
      <c r="B169" s="62"/>
      <c r="D169" s="62"/>
      <c r="E169" s="61"/>
      <c r="H169" s="63"/>
      <c r="I169" s="62"/>
      <c r="K169" s="71"/>
    </row>
    <row r="170" spans="1:11">
      <c r="A170" s="66"/>
      <c r="B170" s="62"/>
      <c r="C170" s="62"/>
      <c r="D170" s="62"/>
      <c r="E170" s="61"/>
      <c r="H170" s="63"/>
      <c r="I170" s="62"/>
      <c r="K170" s="71"/>
    </row>
    <row r="171" spans="1:11">
      <c r="A171" s="66"/>
      <c r="B171" s="62"/>
      <c r="D171" s="62"/>
      <c r="E171" s="61"/>
      <c r="H171" s="63"/>
      <c r="I171" s="62"/>
      <c r="K171" s="71"/>
    </row>
    <row r="172" spans="1:11">
      <c r="A172" s="66"/>
      <c r="B172" s="62"/>
      <c r="C172" s="62"/>
      <c r="D172" s="62"/>
      <c r="E172" s="61"/>
      <c r="H172" s="63"/>
      <c r="I172" s="62"/>
      <c r="K172" s="71"/>
    </row>
    <row r="173" spans="1:11">
      <c r="A173" s="52"/>
      <c r="D173" s="62"/>
      <c r="E173" s="57"/>
      <c r="K173" s="71"/>
    </row>
    <row r="174" spans="1:11">
      <c r="A174" s="52"/>
      <c r="D174" s="62"/>
      <c r="E174" s="57"/>
      <c r="K174" s="71"/>
    </row>
    <row r="175" spans="1:11">
      <c r="A175" s="52"/>
      <c r="C175" s="62"/>
      <c r="D175" s="62"/>
      <c r="E175" s="57"/>
      <c r="K175" s="71"/>
    </row>
    <row r="176" spans="1:11">
      <c r="A176" s="52"/>
      <c r="C176" s="62"/>
      <c r="D176" s="62"/>
      <c r="E176" s="57"/>
      <c r="K176" s="71"/>
    </row>
    <row r="177" spans="1:11">
      <c r="A177" s="52"/>
      <c r="C177" s="62"/>
      <c r="D177" s="62"/>
      <c r="E177" s="57"/>
      <c r="K177" s="71"/>
    </row>
    <row r="178" spans="1:11">
      <c r="A178" s="52"/>
      <c r="D178" s="62"/>
      <c r="E178" s="57"/>
      <c r="K178" s="71"/>
    </row>
    <row r="179" spans="1:11">
      <c r="A179" s="52"/>
      <c r="D179" s="62"/>
      <c r="E179" s="57"/>
      <c r="K179" s="71"/>
    </row>
    <row r="180" spans="1:11">
      <c r="A180" s="52"/>
      <c r="D180" s="62"/>
      <c r="E180" s="57"/>
      <c r="K180" s="71"/>
    </row>
    <row r="181" spans="1:11">
      <c r="A181" s="52"/>
      <c r="D181" s="62"/>
      <c r="E181" s="57"/>
      <c r="K181" s="71"/>
    </row>
    <row r="182" spans="1:11">
      <c r="A182" s="52"/>
      <c r="D182" s="62"/>
      <c r="E182" s="57"/>
      <c r="K182" s="71"/>
    </row>
    <row r="183" spans="1:11">
      <c r="A183" s="52"/>
      <c r="D183" s="62"/>
      <c r="E183" s="57"/>
      <c r="K183" s="71"/>
    </row>
    <row r="184" spans="1:11">
      <c r="A184" s="52"/>
      <c r="D184" s="62"/>
      <c r="E184" s="57"/>
      <c r="K184" s="71"/>
    </row>
    <row r="185" spans="1:11">
      <c r="A185" s="52"/>
      <c r="C185" s="62"/>
      <c r="D185" s="62"/>
      <c r="E185" s="57"/>
      <c r="K185" s="71"/>
    </row>
    <row r="186" spans="1:11">
      <c r="A186" s="52"/>
      <c r="C186" s="62"/>
      <c r="D186" s="62"/>
      <c r="E186" s="57"/>
      <c r="K186" s="71"/>
    </row>
    <row r="187" spans="1:11">
      <c r="A187" s="52"/>
      <c r="D187" s="62"/>
      <c r="E187" s="57"/>
      <c r="K187" s="71"/>
    </row>
    <row r="188" spans="1:11">
      <c r="A188" s="52"/>
      <c r="D188" s="62"/>
      <c r="E188" s="57"/>
      <c r="K188" s="71"/>
    </row>
    <row r="189" spans="1:11">
      <c r="A189" s="52"/>
      <c r="D189" s="62"/>
      <c r="E189" s="57"/>
      <c r="K189" s="71"/>
    </row>
    <row r="190" spans="1:11">
      <c r="A190" s="52"/>
      <c r="C190" s="62"/>
      <c r="D190" s="62"/>
      <c r="E190" s="57"/>
      <c r="K190" s="71"/>
    </row>
    <row r="191" spans="1:11">
      <c r="A191" s="52"/>
      <c r="D191" s="62"/>
      <c r="E191" s="57"/>
      <c r="K191" s="71"/>
    </row>
    <row r="192" spans="1:11">
      <c r="A192" s="52"/>
      <c r="D192" s="62"/>
      <c r="E192" s="57"/>
      <c r="K192" s="71"/>
    </row>
    <row r="193" spans="1:11">
      <c r="A193" s="52"/>
      <c r="C193" s="62"/>
      <c r="D193" s="62"/>
      <c r="E193" s="57"/>
      <c r="K193" s="71"/>
    </row>
    <row r="194" spans="1:11">
      <c r="A194" s="52"/>
      <c r="B194" s="65"/>
      <c r="D194" s="56"/>
      <c r="E194" s="57"/>
      <c r="K194" s="71"/>
    </row>
    <row r="195" spans="1:11">
      <c r="A195" s="52"/>
      <c r="B195" s="65"/>
      <c r="D195" s="56"/>
      <c r="E195" s="57"/>
      <c r="K195" s="71"/>
    </row>
    <row r="196" spans="1:11">
      <c r="A196" s="52"/>
      <c r="B196" s="65"/>
      <c r="D196" s="56"/>
      <c r="E196" s="57"/>
      <c r="K196" s="71"/>
    </row>
    <row r="197" spans="1:11">
      <c r="A197" s="52"/>
      <c r="B197" s="65"/>
      <c r="D197" s="56"/>
      <c r="E197" s="57"/>
      <c r="K197" s="71"/>
    </row>
    <row r="198" spans="1:11">
      <c r="A198" s="75"/>
      <c r="B198" s="62"/>
      <c r="C198" s="62"/>
      <c r="D198" s="62"/>
      <c r="E198" s="74"/>
      <c r="H198" s="63"/>
      <c r="I198" s="62"/>
      <c r="K198" s="71"/>
    </row>
    <row r="199" spans="1:11">
      <c r="A199" s="52"/>
      <c r="D199" s="62"/>
      <c r="E199" s="57"/>
      <c r="K199" s="71"/>
    </row>
    <row r="200" spans="1:11">
      <c r="A200" s="52"/>
      <c r="C200" s="62"/>
      <c r="D200" s="62"/>
      <c r="E200" s="57"/>
      <c r="K200" s="71"/>
    </row>
    <row r="201" spans="1:11">
      <c r="A201" s="52"/>
      <c r="C201" s="62"/>
      <c r="D201" s="62"/>
      <c r="E201" s="57"/>
      <c r="K201" s="71"/>
    </row>
    <row r="202" spans="1:11">
      <c r="A202" s="52"/>
      <c r="D202" s="62"/>
      <c r="E202" s="57"/>
      <c r="K202" s="71"/>
    </row>
    <row r="203" spans="1:11">
      <c r="A203" s="52"/>
      <c r="C203" s="62"/>
      <c r="D203" s="62"/>
      <c r="E203" s="57"/>
      <c r="K203" s="71"/>
    </row>
    <row r="204" spans="1:11">
      <c r="A204" s="52"/>
      <c r="D204" s="62"/>
      <c r="E204" s="57"/>
      <c r="K204" s="71"/>
    </row>
    <row r="205" spans="1:11">
      <c r="A205" s="52"/>
      <c r="D205" s="62"/>
      <c r="E205" s="57"/>
      <c r="K205" s="71"/>
    </row>
    <row r="206" spans="1:11">
      <c r="A206" s="52"/>
      <c r="D206"/>
      <c r="E206" s="61"/>
      <c r="K206" s="71"/>
    </row>
    <row r="207" spans="1:11">
      <c r="A207" s="52"/>
      <c r="D207"/>
      <c r="E207" s="61"/>
      <c r="K207" s="71"/>
    </row>
    <row r="208" spans="1:11">
      <c r="A208" s="52"/>
      <c r="D208"/>
      <c r="E208" s="61"/>
      <c r="K208" s="71"/>
    </row>
    <row r="209" spans="1:11">
      <c r="A209" s="52"/>
      <c r="D209"/>
      <c r="E209" s="61"/>
      <c r="K209" s="71"/>
    </row>
    <row r="210" spans="1:11">
      <c r="A210" s="52"/>
      <c r="D210"/>
      <c r="E210" s="61"/>
      <c r="K210" s="71"/>
    </row>
    <row r="211" spans="1:11">
      <c r="A211" s="52"/>
      <c r="D211"/>
      <c r="E211" s="61"/>
      <c r="K211" s="71"/>
    </row>
    <row r="212" spans="1:11">
      <c r="A212" s="52"/>
      <c r="D212"/>
      <c r="E212" s="61"/>
      <c r="K212" s="71"/>
    </row>
    <row r="213" spans="1:11">
      <c r="A213" s="52"/>
      <c r="D213"/>
      <c r="E213" s="61"/>
      <c r="K213" s="71"/>
    </row>
    <row r="214" spans="1:11">
      <c r="A214" s="52"/>
      <c r="D214"/>
      <c r="E214" s="61"/>
      <c r="J214" s="72"/>
      <c r="K214" s="71"/>
    </row>
    <row r="215" spans="1:11">
      <c r="A215" s="52"/>
      <c r="D215"/>
      <c r="E215" s="61"/>
      <c r="J215" s="72"/>
      <c r="K215" s="71"/>
    </row>
    <row r="216" spans="1:11">
      <c r="A216" s="52"/>
      <c r="D216"/>
      <c r="E216" s="61"/>
      <c r="J216" s="72"/>
      <c r="K216" s="71"/>
    </row>
    <row r="217" spans="1:11">
      <c r="A217" s="52"/>
      <c r="D217"/>
      <c r="E217" s="61"/>
      <c r="J217" s="72"/>
      <c r="K217" s="71"/>
    </row>
    <row r="218" spans="1:11">
      <c r="A218" s="52"/>
      <c r="D218"/>
      <c r="E218" s="61"/>
      <c r="J218" s="72"/>
      <c r="K218" s="71"/>
    </row>
    <row r="219" spans="1:11">
      <c r="A219" s="52"/>
      <c r="D219"/>
      <c r="E219" s="61"/>
      <c r="J219" s="72"/>
      <c r="K219" s="71"/>
    </row>
    <row r="220" spans="1:11">
      <c r="A220" s="52"/>
      <c r="D220"/>
      <c r="E220" s="61"/>
      <c r="J220" s="72"/>
      <c r="K220" s="71"/>
    </row>
    <row r="221" spans="1:11">
      <c r="A221" s="52"/>
      <c r="D221"/>
      <c r="E221" s="61"/>
      <c r="K221" s="71"/>
    </row>
    <row r="222" spans="1:11">
      <c r="A222" s="52"/>
      <c r="D222"/>
      <c r="E222" s="61"/>
      <c r="K222" s="71"/>
    </row>
    <row r="223" spans="1:11">
      <c r="A223" s="52"/>
      <c r="D223"/>
      <c r="E223" s="61"/>
      <c r="K223" s="71"/>
    </row>
    <row r="224" spans="1:11">
      <c r="A224" s="52"/>
      <c r="D224"/>
      <c r="E224" s="61"/>
      <c r="J224" s="72"/>
      <c r="K224" s="71"/>
    </row>
    <row r="225" spans="1:11">
      <c r="A225" s="52"/>
      <c r="D225"/>
      <c r="E225" s="61"/>
      <c r="J225" s="72"/>
      <c r="K225" s="71"/>
    </row>
    <row r="226" spans="1:11">
      <c r="A226" s="52"/>
      <c r="D226"/>
      <c r="E226" s="61"/>
      <c r="J226" s="72"/>
      <c r="K226" s="71"/>
    </row>
    <row r="227" spans="1:11">
      <c r="A227" s="52"/>
      <c r="D227"/>
      <c r="E227" s="61"/>
      <c r="K227" s="71"/>
    </row>
    <row r="228" spans="1:11">
      <c r="A228" s="52"/>
      <c r="D228"/>
      <c r="E228" s="61"/>
      <c r="K228" s="71"/>
    </row>
    <row r="229" spans="1:11">
      <c r="A229" s="52"/>
      <c r="D229"/>
      <c r="E229" s="61"/>
      <c r="K229" s="71"/>
    </row>
    <row r="230" spans="1:11">
      <c r="A230" s="52"/>
      <c r="D230"/>
      <c r="E230" s="61"/>
      <c r="K230" s="71"/>
    </row>
    <row r="231" spans="1:11">
      <c r="A231" s="52"/>
      <c r="D231"/>
      <c r="E231" s="61"/>
      <c r="K231" s="71"/>
    </row>
    <row r="232" spans="1:11">
      <c r="A232" s="52"/>
      <c r="D232"/>
      <c r="E232" s="61"/>
      <c r="K232" s="71"/>
    </row>
    <row r="233" spans="1:11">
      <c r="A233" s="52"/>
      <c r="D233"/>
      <c r="E233" s="57"/>
      <c r="K233" s="71"/>
    </row>
    <row r="234" spans="1:11">
      <c r="A234" s="52"/>
      <c r="D234"/>
      <c r="E234" s="57"/>
      <c r="K234" s="71"/>
    </row>
    <row r="235" spans="1:11">
      <c r="A235" s="52"/>
      <c r="D235" s="62"/>
      <c r="E235" s="57"/>
      <c r="K235" s="71"/>
    </row>
    <row r="236" spans="1:11">
      <c r="A236" s="52"/>
      <c r="C236" s="62"/>
      <c r="D236" s="62"/>
      <c r="E236" s="57"/>
      <c r="K236" s="71"/>
    </row>
    <row r="237" spans="1:11">
      <c r="A237" s="52"/>
      <c r="C237" s="62"/>
      <c r="D237" s="62"/>
      <c r="E237" s="57"/>
      <c r="K237" s="71"/>
    </row>
    <row r="238" spans="1:11">
      <c r="A238" s="52"/>
      <c r="D238" s="62"/>
      <c r="E238" s="57"/>
      <c r="K238" s="71"/>
    </row>
    <row r="239" spans="1:11">
      <c r="A239" s="52"/>
      <c r="D239" s="62"/>
      <c r="E239" s="57"/>
      <c r="K239" s="71"/>
    </row>
    <row r="240" spans="1:11">
      <c r="A240" s="52"/>
      <c r="C240" s="62"/>
      <c r="D240" s="62"/>
      <c r="E240" s="57"/>
      <c r="K240" s="71"/>
    </row>
    <row r="241" spans="1:11">
      <c r="A241" s="52"/>
      <c r="D241" s="62"/>
      <c r="E241" s="57"/>
      <c r="K241" s="71"/>
    </row>
    <row r="242" spans="1:11">
      <c r="A242" s="52"/>
      <c r="D242" s="62"/>
      <c r="E242" s="57"/>
      <c r="K242" s="71"/>
    </row>
    <row r="243" spans="1:11">
      <c r="A243" s="75"/>
      <c r="B243" s="62"/>
      <c r="D243" s="62"/>
      <c r="E243" s="61"/>
      <c r="H243" s="63"/>
      <c r="I243" s="62"/>
      <c r="K243" s="71"/>
    </row>
    <row r="244" spans="1:11">
      <c r="A244" s="75"/>
      <c r="B244" s="62"/>
      <c r="C244" s="62"/>
      <c r="D244" s="62"/>
      <c r="E244" s="61"/>
      <c r="H244" s="63"/>
      <c r="I244" s="62"/>
      <c r="K244" s="71"/>
    </row>
    <row r="245" spans="1:11">
      <c r="A245" s="75"/>
      <c r="B245" s="62"/>
      <c r="C245" s="62"/>
      <c r="D245" s="62"/>
      <c r="E245" s="61"/>
      <c r="H245" s="63"/>
      <c r="I245" s="62"/>
      <c r="K245" s="71"/>
    </row>
    <row r="246" spans="1:11">
      <c r="A246" s="75"/>
      <c r="B246" s="62"/>
      <c r="D246" s="62"/>
      <c r="E246" s="61"/>
      <c r="H246" s="63"/>
      <c r="I246" s="62"/>
      <c r="K246" s="71"/>
    </row>
    <row r="247" spans="1:11">
      <c r="A247" s="75"/>
      <c r="B247" s="62"/>
      <c r="D247" s="62"/>
      <c r="E247" s="61"/>
      <c r="H247" s="63"/>
      <c r="I247" s="62"/>
      <c r="K247" s="71"/>
    </row>
    <row r="248" spans="1:11">
      <c r="A248" s="75"/>
      <c r="B248" s="62"/>
      <c r="D248" s="62"/>
      <c r="E248" s="61"/>
      <c r="H248" s="63"/>
      <c r="I248" s="62"/>
      <c r="K248" s="71"/>
    </row>
    <row r="249" spans="1:11">
      <c r="A249" s="75"/>
      <c r="B249" s="62"/>
      <c r="D249" s="62"/>
      <c r="E249" s="61"/>
      <c r="H249" s="63"/>
      <c r="I249" s="62"/>
      <c r="K249" s="71"/>
    </row>
    <row r="250" spans="1:11">
      <c r="A250" s="52"/>
      <c r="C250" s="62"/>
      <c r="D250" s="62"/>
      <c r="E250" s="57"/>
      <c r="K250" s="71"/>
    </row>
    <row r="251" spans="1:11">
      <c r="A251" s="52"/>
      <c r="D251" s="62"/>
      <c r="E251" s="57"/>
      <c r="K251" s="71"/>
    </row>
    <row r="252" spans="1:11">
      <c r="A252" s="52"/>
      <c r="C252" s="62"/>
      <c r="D252" s="62"/>
      <c r="E252" s="57"/>
      <c r="K252" s="71"/>
    </row>
    <row r="253" spans="1:11">
      <c r="A253" s="52"/>
      <c r="D253" s="62"/>
      <c r="E253" s="57"/>
      <c r="K253" s="71"/>
    </row>
    <row r="254" spans="1:11">
      <c r="A254" s="52"/>
      <c r="D254" s="62"/>
      <c r="E254" s="57"/>
      <c r="J254" s="72"/>
      <c r="K254" s="71"/>
    </row>
    <row r="255" spans="1:11">
      <c r="A255" s="52"/>
      <c r="C255" s="62"/>
      <c r="D255" s="62"/>
      <c r="E255" s="57"/>
      <c r="K255" s="71"/>
    </row>
    <row r="256" spans="1:11">
      <c r="A256" s="52"/>
      <c r="D256" s="62"/>
      <c r="E256" s="57"/>
      <c r="J256" s="72"/>
      <c r="K256" s="71"/>
    </row>
    <row r="257" spans="1:11">
      <c r="A257" s="75"/>
      <c r="B257" s="62"/>
      <c r="D257" s="62"/>
      <c r="E257" s="61"/>
      <c r="H257" s="63"/>
      <c r="I257" s="62"/>
      <c r="K257" s="71"/>
    </row>
    <row r="258" spans="1:11">
      <c r="A258" s="75"/>
      <c r="B258" s="62"/>
      <c r="D258" s="62"/>
      <c r="E258" s="61"/>
      <c r="H258" s="63"/>
      <c r="I258" s="62"/>
      <c r="K258" s="71"/>
    </row>
    <row r="259" spans="1:11">
      <c r="A259" s="75"/>
      <c r="B259" s="62"/>
      <c r="C259" s="62"/>
      <c r="D259" s="62"/>
      <c r="E259" s="61"/>
      <c r="H259" s="63"/>
      <c r="I259" s="62"/>
      <c r="K259" s="71"/>
    </row>
    <row r="260" spans="1:11">
      <c r="A260" s="75"/>
      <c r="B260" s="62"/>
      <c r="D260" s="62"/>
      <c r="E260" s="61"/>
      <c r="H260" s="63"/>
      <c r="I260" s="62"/>
      <c r="K260" s="71"/>
    </row>
    <row r="261" spans="1:11">
      <c r="A261" s="52"/>
      <c r="D261" s="56"/>
      <c r="E261" s="57"/>
      <c r="K261" s="71"/>
    </row>
    <row r="262" spans="1:11">
      <c r="A262" s="52"/>
      <c r="D262" s="56"/>
      <c r="E262" s="57"/>
      <c r="K262" s="71"/>
    </row>
    <row r="263" spans="1:11">
      <c r="A263" s="52"/>
      <c r="D263" s="56"/>
      <c r="E263" s="57"/>
      <c r="K263" s="71"/>
    </row>
    <row r="264" spans="1:11">
      <c r="A264" s="52"/>
      <c r="D264" s="56"/>
      <c r="E264" s="57"/>
      <c r="K264" s="71"/>
    </row>
    <row r="265" spans="1:11">
      <c r="A265" s="52"/>
      <c r="D265" s="56"/>
      <c r="E265" s="57"/>
      <c r="K265" s="71"/>
    </row>
    <row r="266" spans="1:11">
      <c r="A266" s="52"/>
      <c r="D266" s="56"/>
      <c r="E266" s="57"/>
      <c r="K266" s="71"/>
    </row>
    <row r="267" spans="1:11">
      <c r="A267" s="52"/>
      <c r="D267" s="56"/>
      <c r="E267" s="57"/>
      <c r="K267" s="71"/>
    </row>
    <row r="268" spans="1:11">
      <c r="A268" s="52"/>
      <c r="D268" s="56"/>
      <c r="E268" s="57"/>
      <c r="K268" s="71"/>
    </row>
    <row r="269" spans="1:11">
      <c r="A269" s="52"/>
      <c r="D269" s="56"/>
      <c r="E269" s="57"/>
      <c r="K269" s="71"/>
    </row>
    <row r="270" spans="1:11">
      <c r="A270" s="52"/>
      <c r="D270" s="56"/>
      <c r="E270" s="57"/>
      <c r="K270" s="71"/>
    </row>
    <row r="271" spans="1:11">
      <c r="A271" s="52"/>
      <c r="D271" s="56"/>
      <c r="E271" s="57"/>
      <c r="K271" s="71"/>
    </row>
    <row r="272" spans="1:11">
      <c r="A272" s="52"/>
      <c r="D272" s="56"/>
      <c r="E272" s="57"/>
      <c r="K272" s="71"/>
    </row>
    <row r="273" spans="1:11">
      <c r="A273" s="52"/>
      <c r="D273" s="56"/>
      <c r="E273" s="57"/>
      <c r="K273" s="71"/>
    </row>
    <row r="274" spans="1:11">
      <c r="A274" s="52"/>
      <c r="D274" s="56"/>
      <c r="E274" s="57"/>
      <c r="K274" s="71"/>
    </row>
    <row r="275" spans="1:11">
      <c r="A275" s="52"/>
      <c r="D275" s="56"/>
      <c r="E275" s="57"/>
      <c r="K275" s="71"/>
    </row>
    <row r="276" spans="1:11">
      <c r="A276" s="52"/>
      <c r="D276" s="56"/>
      <c r="E276" s="57"/>
      <c r="K276" s="71"/>
    </row>
    <row r="277" spans="1:11">
      <c r="A277" s="52"/>
      <c r="D277" s="56"/>
      <c r="E277" s="57"/>
      <c r="K277" s="71"/>
    </row>
    <row r="278" spans="1:11">
      <c r="A278" s="52"/>
      <c r="D278" s="56"/>
      <c r="E278" s="57"/>
      <c r="K278" s="71"/>
    </row>
    <row r="279" spans="1:11">
      <c r="A279" s="52"/>
      <c r="D279" s="56"/>
      <c r="E279" s="57"/>
      <c r="K279" s="71"/>
    </row>
    <row r="280" spans="1:11">
      <c r="A280" s="52"/>
      <c r="D280" s="56"/>
      <c r="E280" s="57"/>
      <c r="K280" s="71"/>
    </row>
    <row r="281" spans="1:11">
      <c r="A281" s="52"/>
      <c r="D281" s="56"/>
      <c r="E281" s="57"/>
      <c r="K281" s="71"/>
    </row>
    <row r="282" spans="1:11">
      <c r="A282" s="52"/>
      <c r="D282" s="56"/>
      <c r="E282" s="57"/>
      <c r="K282" s="71"/>
    </row>
    <row r="283" spans="1:11">
      <c r="A283" s="52"/>
      <c r="D283" s="56"/>
      <c r="E283" s="57"/>
      <c r="K283" s="71"/>
    </row>
    <row r="284" spans="1:11">
      <c r="A284" s="52"/>
      <c r="D284" s="56"/>
      <c r="E284" s="57"/>
      <c r="K284" s="71"/>
    </row>
    <row r="285" spans="1:11">
      <c r="A285" s="52"/>
      <c r="D285" s="56"/>
      <c r="E285" s="57"/>
      <c r="K285" s="71"/>
    </row>
    <row r="286" spans="1:11">
      <c r="A286" s="52"/>
      <c r="D286"/>
      <c r="E286" s="57"/>
      <c r="K286" s="71"/>
    </row>
    <row r="287" spans="1:11">
      <c r="A287" s="52"/>
      <c r="D287"/>
      <c r="E287" s="61"/>
      <c r="K287" s="71"/>
    </row>
    <row r="288" spans="1:11">
      <c r="A288" s="52"/>
      <c r="B288" s="65"/>
      <c r="D288" s="56"/>
      <c r="E288" s="57"/>
      <c r="K288" s="71"/>
    </row>
    <row r="289" spans="1:11">
      <c r="A289" s="52"/>
      <c r="B289" s="65"/>
      <c r="D289" s="56"/>
      <c r="E289" s="57"/>
      <c r="K289" s="71"/>
    </row>
    <row r="290" spans="1:11">
      <c r="A290" s="52"/>
      <c r="B290" s="65"/>
      <c r="D290" s="56"/>
      <c r="E290" s="57"/>
      <c r="K290" s="71"/>
    </row>
    <row r="291" spans="1:11">
      <c r="A291" s="52"/>
      <c r="D291" s="62"/>
      <c r="E291" s="57"/>
      <c r="K291" s="71"/>
    </row>
    <row r="292" spans="1:11">
      <c r="A292" s="52"/>
      <c r="C292" s="62"/>
      <c r="D292" s="62"/>
      <c r="E292" s="57"/>
      <c r="K292" s="71"/>
    </row>
    <row r="293" spans="1:11">
      <c r="A293" s="52"/>
      <c r="D293" s="62"/>
      <c r="E293" s="57"/>
      <c r="K293" s="71"/>
    </row>
    <row r="294" spans="1:11">
      <c r="A294" s="52"/>
      <c r="C294" s="62"/>
      <c r="D294" s="62"/>
      <c r="E294" s="57"/>
      <c r="K294" s="71"/>
    </row>
    <row r="295" spans="1:11">
      <c r="A295" s="52"/>
      <c r="C295" s="62"/>
      <c r="D295" s="62"/>
      <c r="E295" s="57"/>
      <c r="K295" s="71"/>
    </row>
    <row r="296" spans="1:11">
      <c r="A296" s="52"/>
      <c r="C296" s="62"/>
      <c r="D296" s="62"/>
      <c r="E296" s="57"/>
      <c r="K296" s="71"/>
    </row>
    <row r="297" spans="1:11">
      <c r="A297" s="52"/>
      <c r="D297" s="62"/>
      <c r="E297" s="57"/>
      <c r="K297" s="71"/>
    </row>
    <row r="298" spans="1:11">
      <c r="A298" s="52"/>
      <c r="D298" s="56"/>
      <c r="E298" s="57"/>
      <c r="H298" s="59"/>
      <c r="K298" s="71"/>
    </row>
    <row r="299" spans="1:11">
      <c r="A299" s="67"/>
      <c r="D299" s="56"/>
      <c r="E299" s="57"/>
      <c r="H299" s="59"/>
      <c r="K299" s="71"/>
    </row>
    <row r="300" spans="1:11">
      <c r="A300" s="52"/>
      <c r="D300" s="56"/>
      <c r="E300" s="61"/>
      <c r="H300" s="59"/>
      <c r="K300" s="71"/>
    </row>
    <row r="301" spans="1:11">
      <c r="A301" s="52"/>
      <c r="B301" s="65"/>
      <c r="D301" s="56"/>
      <c r="E301" s="57"/>
      <c r="K301" s="71"/>
    </row>
    <row r="302" spans="1:11">
      <c r="A302" s="52"/>
      <c r="B302" s="65"/>
      <c r="D302" s="56"/>
      <c r="E302" s="57"/>
      <c r="K302" s="71"/>
    </row>
    <row r="303" spans="1:11">
      <c r="A303" s="52"/>
      <c r="B303" s="65"/>
      <c r="D303" s="56"/>
      <c r="E303" s="57"/>
      <c r="K303" s="71"/>
    </row>
    <row r="304" spans="1:11">
      <c r="A304" s="52"/>
      <c r="B304" s="65"/>
      <c r="D304" s="56"/>
      <c r="E304" s="57"/>
      <c r="K304" s="71"/>
    </row>
    <row r="305" spans="1:11">
      <c r="A305" s="52"/>
      <c r="B305" s="65"/>
      <c r="D305" s="56"/>
      <c r="E305" s="57"/>
      <c r="K305" s="71"/>
    </row>
    <row r="306" spans="1:11">
      <c r="A306" s="52"/>
      <c r="B306" s="65"/>
      <c r="D306" s="56"/>
      <c r="E306" s="57"/>
      <c r="K306" s="71"/>
    </row>
    <row r="307" spans="1:11">
      <c r="A307" s="52"/>
      <c r="B307" s="65"/>
      <c r="D307" s="56"/>
      <c r="E307" s="57"/>
      <c r="K307" s="71"/>
    </row>
    <row r="308" spans="1:11">
      <c r="A308" s="52"/>
      <c r="D308" s="62"/>
      <c r="E308" s="57"/>
      <c r="K308" s="71"/>
    </row>
    <row r="309" spans="1:11">
      <c r="A309" s="52"/>
      <c r="D309" s="62"/>
      <c r="E309" s="57"/>
      <c r="K309" s="71"/>
    </row>
    <row r="310" spans="1:11">
      <c r="A310" s="52"/>
      <c r="D310" s="62"/>
      <c r="E310" s="57"/>
      <c r="K310" s="71"/>
    </row>
    <row r="311" spans="1:11">
      <c r="A311" s="52"/>
      <c r="D311" s="62"/>
      <c r="E311" s="57"/>
      <c r="K311" s="71"/>
    </row>
    <row r="312" spans="1:11">
      <c r="A312" s="52"/>
      <c r="D312" s="62"/>
      <c r="E312" s="57"/>
      <c r="K312" s="71"/>
    </row>
    <row r="313" spans="1:11">
      <c r="A313" s="52"/>
      <c r="D313" s="62"/>
      <c r="E313" s="57"/>
      <c r="K313" s="71"/>
    </row>
    <row r="314" spans="1:11">
      <c r="A314" s="52"/>
      <c r="D314" s="62"/>
      <c r="E314" s="57"/>
      <c r="K314" s="71"/>
    </row>
    <row r="315" spans="1:11">
      <c r="A315" s="52"/>
      <c r="D315" s="62"/>
      <c r="E315" s="57"/>
      <c r="K315" s="71"/>
    </row>
    <row r="316" spans="1:11">
      <c r="A316" s="52"/>
      <c r="C316" s="62"/>
      <c r="D316" s="62"/>
      <c r="E316" s="57"/>
      <c r="K316" s="71"/>
    </row>
    <row r="317" spans="1:11">
      <c r="A317" s="52"/>
      <c r="C317" s="62"/>
      <c r="D317" s="62"/>
      <c r="E317" s="57"/>
      <c r="K317" s="71"/>
    </row>
    <row r="318" spans="1:11">
      <c r="A318" s="52"/>
      <c r="D318" s="62"/>
      <c r="E318" s="57"/>
      <c r="K318" s="71"/>
    </row>
    <row r="319" spans="1:11">
      <c r="A319" s="52"/>
      <c r="C319" s="62"/>
      <c r="D319" s="62"/>
      <c r="E319" s="57"/>
      <c r="K319" s="71"/>
    </row>
    <row r="320" spans="1:11">
      <c r="A320" s="52"/>
      <c r="D320" s="62"/>
      <c r="E320" s="57"/>
      <c r="K320" s="71"/>
    </row>
    <row r="321" spans="1:11">
      <c r="A321" s="52"/>
      <c r="D321"/>
      <c r="E321" s="61"/>
      <c r="K321" s="71"/>
    </row>
    <row r="322" spans="1:11">
      <c r="A322" s="52"/>
      <c r="C322" s="62"/>
      <c r="D322"/>
      <c r="E322" s="57"/>
      <c r="K322" s="71"/>
    </row>
    <row r="323" spans="1:11">
      <c r="A323" s="52"/>
      <c r="D323"/>
      <c r="E323" s="57"/>
      <c r="K323" s="71"/>
    </row>
    <row r="324" spans="1:11">
      <c r="A324" s="52"/>
      <c r="C324" s="62"/>
      <c r="D324"/>
      <c r="E324" s="57"/>
      <c r="K324" s="71"/>
    </row>
    <row r="325" spans="1:11">
      <c r="A325" s="52"/>
      <c r="C325" s="62"/>
      <c r="D325"/>
      <c r="E325" s="57"/>
      <c r="K325" s="71"/>
    </row>
    <row r="326" spans="1:11">
      <c r="A326" s="52"/>
      <c r="D326"/>
      <c r="E326" s="57"/>
      <c r="K326" s="71"/>
    </row>
    <row r="327" spans="1:11">
      <c r="A327" s="52"/>
      <c r="D327"/>
      <c r="E327" s="57"/>
      <c r="K327" s="71"/>
    </row>
    <row r="328" spans="1:11">
      <c r="A328" s="52"/>
      <c r="D328"/>
      <c r="E328" s="57"/>
      <c r="K328" s="71"/>
    </row>
    <row r="329" spans="1:11">
      <c r="A329" s="52"/>
      <c r="B329" s="65"/>
      <c r="D329" s="56"/>
      <c r="E329" s="57"/>
      <c r="K329" s="71"/>
    </row>
    <row r="330" spans="1:11">
      <c r="A330" s="52"/>
      <c r="B330" s="65"/>
      <c r="D330" s="56"/>
      <c r="E330" s="57"/>
      <c r="K330" s="71"/>
    </row>
    <row r="331" spans="1:11">
      <c r="A331" s="52"/>
      <c r="B331" s="65"/>
      <c r="D331" s="56"/>
      <c r="E331" s="57"/>
      <c r="K331" s="71"/>
    </row>
    <row r="332" spans="1:11">
      <c r="A332" s="52"/>
      <c r="B332" s="65"/>
      <c r="D332" s="56"/>
      <c r="E332" s="57"/>
      <c r="K332" s="72"/>
    </row>
    <row r="333" spans="1:11">
      <c r="A333" s="52"/>
      <c r="B333" s="65"/>
      <c r="D333" s="56"/>
      <c r="E333" s="57"/>
      <c r="K333" s="72"/>
    </row>
    <row r="334" spans="1:11">
      <c r="A334" s="52"/>
      <c r="B334" s="65"/>
      <c r="D334" s="56"/>
      <c r="E334" s="57"/>
      <c r="K334" s="71"/>
    </row>
    <row r="335" spans="1:11">
      <c r="A335" s="52"/>
      <c r="D335"/>
      <c r="E335" s="61"/>
      <c r="K335" s="71"/>
    </row>
    <row r="336" spans="1:11">
      <c r="A336" s="52"/>
      <c r="D336"/>
      <c r="E336" s="57"/>
      <c r="K336" s="71"/>
    </row>
    <row r="337" spans="1:11">
      <c r="A337" s="52"/>
      <c r="D337" s="62"/>
      <c r="E337" s="57"/>
      <c r="K337" s="71"/>
    </row>
    <row r="338" spans="1:11">
      <c r="A338" s="52"/>
      <c r="D338" s="62"/>
      <c r="E338" s="57"/>
      <c r="K338" s="71"/>
    </row>
    <row r="339" spans="1:11">
      <c r="A339" s="52"/>
      <c r="D339" s="62"/>
      <c r="E339" s="57"/>
      <c r="K339" s="71"/>
    </row>
    <row r="340" spans="1:11">
      <c r="A340" s="52"/>
      <c r="D340" s="62"/>
      <c r="E340" s="57"/>
      <c r="K340" s="71"/>
    </row>
    <row r="341" spans="1:11">
      <c r="A341" s="52"/>
      <c r="D341" s="62"/>
      <c r="E341" s="57"/>
      <c r="K341" s="71"/>
    </row>
    <row r="342" spans="1:11">
      <c r="A342" s="52"/>
      <c r="D342" s="62"/>
      <c r="E342" s="57"/>
      <c r="K342" s="71"/>
    </row>
    <row r="343" spans="1:11">
      <c r="A343" s="52"/>
      <c r="D343" s="62"/>
      <c r="E343" s="57"/>
      <c r="K343" s="71"/>
    </row>
    <row r="344" spans="1:11">
      <c r="A344" s="52"/>
      <c r="D344" s="62"/>
      <c r="E344" s="57"/>
      <c r="K344" s="71"/>
    </row>
    <row r="345" spans="1:11">
      <c r="A345" s="52"/>
      <c r="C345" s="62"/>
      <c r="D345" s="62"/>
      <c r="E345" s="57"/>
      <c r="K345" s="71"/>
    </row>
    <row r="346" spans="1:11">
      <c r="A346" s="52"/>
      <c r="C346" s="62"/>
      <c r="D346" s="62"/>
      <c r="E346" s="57"/>
      <c r="K346" s="71"/>
    </row>
    <row r="347" spans="1:11">
      <c r="A347" s="52"/>
      <c r="D347" s="62"/>
      <c r="E347" s="57"/>
      <c r="K347" s="71"/>
    </row>
    <row r="348" spans="1:11">
      <c r="A348" s="52"/>
      <c r="C348" s="62"/>
      <c r="D348" s="62"/>
      <c r="E348" s="57"/>
      <c r="J348" s="72"/>
      <c r="K348" s="71"/>
    </row>
    <row r="349" spans="1:11">
      <c r="A349" s="52"/>
      <c r="C349" s="62"/>
      <c r="D349" s="62"/>
      <c r="E349" s="57"/>
      <c r="J349" s="72"/>
      <c r="K349" s="71"/>
    </row>
    <row r="350" spans="1:11">
      <c r="A350" s="52"/>
      <c r="C350" s="62"/>
      <c r="D350" s="62"/>
      <c r="E350" s="57"/>
      <c r="J350" s="72"/>
      <c r="K350" s="71"/>
    </row>
    <row r="351" spans="1:11">
      <c r="A351" s="52"/>
      <c r="D351" s="62"/>
      <c r="E351" s="57"/>
      <c r="J351" s="72"/>
      <c r="K351" s="71"/>
    </row>
    <row r="352" spans="1:11">
      <c r="A352" s="75"/>
      <c r="B352" s="62"/>
      <c r="D352" s="62"/>
      <c r="E352" s="74"/>
      <c r="H352" s="63"/>
      <c r="I352" s="62"/>
      <c r="K352" s="71"/>
    </row>
    <row r="353" spans="1:11">
      <c r="A353" s="75"/>
      <c r="B353" s="62"/>
      <c r="C353" s="62"/>
      <c r="D353" s="62"/>
      <c r="E353" s="74"/>
      <c r="H353" s="63"/>
      <c r="I353" s="62"/>
      <c r="K353" s="71"/>
    </row>
    <row r="354" spans="1:11">
      <c r="A354" s="75"/>
      <c r="B354" s="62"/>
      <c r="C354" s="62"/>
      <c r="D354" s="62"/>
      <c r="E354" s="74"/>
      <c r="H354" s="63"/>
      <c r="I354" s="62"/>
      <c r="K354" s="71"/>
    </row>
    <row r="355" spans="1:11">
      <c r="A355" s="75"/>
      <c r="B355" s="62"/>
      <c r="D355" s="62"/>
      <c r="E355" s="74"/>
      <c r="H355" s="63"/>
      <c r="I355" s="62"/>
      <c r="K355" s="71"/>
    </row>
    <row r="356" spans="1:11">
      <c r="A356" s="75"/>
      <c r="B356" s="62"/>
      <c r="D356" s="62"/>
      <c r="E356" s="74"/>
      <c r="H356" s="63"/>
      <c r="I356" s="62"/>
      <c r="K356" s="71"/>
    </row>
    <row r="357" spans="1:11">
      <c r="A357" s="75"/>
      <c r="B357" s="62"/>
      <c r="D357" s="62"/>
      <c r="E357" s="74"/>
      <c r="H357" s="63"/>
      <c r="I357" s="62"/>
      <c r="K357" s="71"/>
    </row>
    <row r="358" spans="1:11">
      <c r="A358" s="75"/>
      <c r="B358" s="62"/>
      <c r="D358" s="62"/>
      <c r="E358" s="74"/>
      <c r="H358" s="63"/>
      <c r="I358" s="62"/>
      <c r="K358" s="71"/>
    </row>
    <row r="359" spans="1:11">
      <c r="A359" s="75"/>
      <c r="B359" s="62"/>
      <c r="D359" s="62"/>
      <c r="E359" s="74"/>
      <c r="H359" s="63"/>
      <c r="I359" s="62"/>
      <c r="K359" s="71"/>
    </row>
    <row r="360" spans="1:11">
      <c r="A360" s="75"/>
      <c r="B360" s="62"/>
      <c r="D360" s="62"/>
      <c r="E360" s="74"/>
      <c r="H360" s="63"/>
      <c r="I360" s="62"/>
      <c r="K360" s="71"/>
    </row>
    <row r="361" spans="1:11">
      <c r="A361" s="75"/>
      <c r="B361" s="62"/>
      <c r="D361" s="62"/>
      <c r="E361" s="74"/>
      <c r="H361" s="63"/>
      <c r="I361" s="62"/>
      <c r="K361" s="71"/>
    </row>
    <row r="362" spans="1:11">
      <c r="A362" s="75"/>
      <c r="B362" s="62"/>
      <c r="D362" s="62"/>
      <c r="E362" s="74"/>
      <c r="H362" s="63"/>
      <c r="I362" s="62"/>
      <c r="K362" s="71"/>
    </row>
    <row r="363" spans="1:11">
      <c r="A363" s="75"/>
      <c r="B363" s="62"/>
      <c r="D363" s="62"/>
      <c r="E363" s="74"/>
      <c r="H363" s="63"/>
      <c r="I363" s="62"/>
      <c r="K363" s="71"/>
    </row>
    <row r="364" spans="1:11">
      <c r="A364" s="75"/>
      <c r="B364" s="62"/>
      <c r="D364" s="62"/>
      <c r="E364" s="74"/>
      <c r="H364" s="63"/>
      <c r="I364" s="62"/>
      <c r="K364" s="71"/>
    </row>
    <row r="365" spans="1:11">
      <c r="A365" s="75"/>
      <c r="B365" s="62"/>
      <c r="D365" s="62"/>
      <c r="E365" s="74"/>
      <c r="H365" s="63"/>
      <c r="I365" s="62"/>
      <c r="K365" s="71"/>
    </row>
    <row r="366" spans="1:11">
      <c r="A366" s="75"/>
      <c r="B366" s="62"/>
      <c r="D366" s="62"/>
      <c r="E366" s="74"/>
      <c r="H366" s="63"/>
      <c r="I366" s="62"/>
      <c r="K366" s="71"/>
    </row>
    <row r="367" spans="1:11">
      <c r="A367" s="75"/>
      <c r="B367" s="62"/>
      <c r="D367" s="62"/>
      <c r="E367" s="74"/>
      <c r="H367" s="63"/>
      <c r="I367" s="62"/>
      <c r="J367" s="72"/>
      <c r="K367" s="71"/>
    </row>
    <row r="368" spans="1:11">
      <c r="A368" s="75"/>
      <c r="B368" s="62"/>
      <c r="D368" s="62"/>
      <c r="E368" s="74"/>
      <c r="H368" s="63"/>
      <c r="I368" s="62"/>
      <c r="K368" s="71"/>
    </row>
    <row r="369" spans="1:11">
      <c r="A369" s="75"/>
      <c r="B369" s="62"/>
      <c r="D369" s="62"/>
      <c r="E369" s="74"/>
      <c r="H369" s="63"/>
      <c r="I369" s="62"/>
      <c r="K369" s="71"/>
    </row>
    <row r="370" spans="1:11">
      <c r="A370" s="75"/>
      <c r="B370" s="62"/>
      <c r="C370" s="62"/>
      <c r="D370" s="62"/>
      <c r="E370" s="74"/>
      <c r="H370" s="63"/>
      <c r="I370" s="62"/>
      <c r="K370" s="71"/>
    </row>
    <row r="371" spans="1:11">
      <c r="A371" s="75"/>
      <c r="B371" s="62"/>
      <c r="C371" s="62"/>
      <c r="D371" s="62"/>
      <c r="E371" s="74"/>
      <c r="H371" s="63"/>
      <c r="I371" s="62"/>
      <c r="K371" s="71"/>
    </row>
    <row r="372" spans="1:11">
      <c r="A372" s="52"/>
      <c r="D372" s="56"/>
      <c r="E372" s="57"/>
      <c r="H372" s="59"/>
      <c r="K372" s="71"/>
    </row>
    <row r="373" spans="1:11">
      <c r="A373" s="52"/>
      <c r="D373" s="56"/>
      <c r="E373" s="57"/>
      <c r="H373" s="59"/>
      <c r="K373" s="71"/>
    </row>
    <row r="374" spans="1:11">
      <c r="A374" s="52"/>
      <c r="C374" s="62"/>
      <c r="D374" s="56"/>
      <c r="E374" s="57"/>
      <c r="H374" s="59"/>
      <c r="K374" s="71"/>
    </row>
    <row r="375" spans="1:11">
      <c r="A375" s="52"/>
      <c r="B375" s="65"/>
      <c r="D375" s="56"/>
      <c r="E375" s="57"/>
      <c r="K375" s="71"/>
    </row>
    <row r="376" spans="1:11">
      <c r="A376" s="52"/>
      <c r="B376" s="65"/>
      <c r="D376" s="56"/>
      <c r="E376" s="57"/>
      <c r="K376" s="71"/>
    </row>
    <row r="377" spans="1:11">
      <c r="A377" s="52"/>
      <c r="B377" s="65"/>
      <c r="D377" s="56"/>
      <c r="E377" s="57"/>
      <c r="K377" s="71"/>
    </row>
    <row r="378" spans="1:11">
      <c r="A378" s="52"/>
      <c r="D378" s="62"/>
      <c r="E378" s="57"/>
      <c r="K378" s="71"/>
    </row>
    <row r="379" spans="1:11">
      <c r="A379" s="52"/>
      <c r="D379" s="62"/>
      <c r="E379" s="57"/>
      <c r="K379" s="71"/>
    </row>
    <row r="380" spans="1:11">
      <c r="A380" s="52"/>
      <c r="D380" s="62"/>
      <c r="E380" s="57"/>
      <c r="K380" s="71"/>
    </row>
    <row r="381" spans="1:11">
      <c r="A381" s="52"/>
      <c r="D381" s="62"/>
      <c r="E381" s="57"/>
      <c r="K381" s="71"/>
    </row>
    <row r="382" spans="1:11">
      <c r="A382" s="52"/>
      <c r="D382" s="62"/>
      <c r="E382" s="57"/>
      <c r="K382" s="71"/>
    </row>
    <row r="383" spans="1:11">
      <c r="A383" s="52"/>
      <c r="D383" s="62"/>
      <c r="E383" s="57"/>
      <c r="K383" s="71"/>
    </row>
    <row r="384" spans="1:11">
      <c r="A384" s="52"/>
      <c r="D384" s="62"/>
      <c r="E384" s="57"/>
      <c r="J384" s="72"/>
      <c r="K384" s="71"/>
    </row>
    <row r="385" spans="1:11">
      <c r="A385" s="52"/>
      <c r="D385"/>
      <c r="E385" s="57"/>
      <c r="H385" s="59"/>
      <c r="K385" s="71"/>
    </row>
    <row r="386" spans="1:11">
      <c r="A386" s="52"/>
      <c r="D386" s="62"/>
      <c r="E386" s="57"/>
      <c r="H386" s="59"/>
      <c r="K386" s="71"/>
    </row>
    <row r="387" spans="1:11">
      <c r="A387" s="52"/>
      <c r="C387" s="62"/>
      <c r="D387" s="56"/>
      <c r="E387" s="57"/>
      <c r="H387" s="59"/>
      <c r="K387" s="71"/>
    </row>
    <row r="388" spans="1:11">
      <c r="A388" s="52"/>
      <c r="C388" s="62"/>
      <c r="D388" s="56"/>
      <c r="E388" s="61"/>
      <c r="H388" s="59"/>
      <c r="K388" s="71"/>
    </row>
    <row r="389" spans="1:11">
      <c r="A389" s="52"/>
      <c r="D389"/>
      <c r="E389" s="57"/>
      <c r="K389" s="71"/>
    </row>
    <row r="390" spans="1:11">
      <c r="A390" s="52"/>
      <c r="C390" s="62"/>
      <c r="D390"/>
      <c r="E390" s="57"/>
      <c r="K390" s="71"/>
    </row>
    <row r="391" spans="1:11">
      <c r="A391" s="52"/>
      <c r="C391" s="62"/>
      <c r="D391"/>
      <c r="E391" s="57"/>
      <c r="K391" s="71"/>
    </row>
    <row r="392" spans="1:11">
      <c r="A392" s="52"/>
      <c r="D392"/>
      <c r="E392" s="57"/>
      <c r="K392" s="71"/>
    </row>
    <row r="393" spans="1:11">
      <c r="A393" s="52"/>
      <c r="B393" s="38"/>
      <c r="D393"/>
      <c r="E393" s="61"/>
      <c r="K393" s="71"/>
    </row>
    <row r="394" spans="1:11">
      <c r="A394" s="52"/>
      <c r="C394" s="62"/>
      <c r="E394" s="61"/>
      <c r="K394" s="71"/>
    </row>
    <row r="395" spans="1:11">
      <c r="A395" s="52"/>
      <c r="C395" s="62"/>
      <c r="E395" s="61"/>
      <c r="K395" s="71"/>
    </row>
    <row r="396" spans="1:11">
      <c r="A396" s="52"/>
      <c r="E396" s="57"/>
      <c r="K396" s="71"/>
    </row>
    <row r="397" spans="1:11">
      <c r="A397" s="52"/>
      <c r="E397" s="57"/>
      <c r="K397" s="71"/>
    </row>
    <row r="398" spans="1:11">
      <c r="A398" s="52"/>
      <c r="C398" s="62"/>
      <c r="E398" s="57"/>
      <c r="K398" s="71"/>
    </row>
    <row r="399" spans="1:11">
      <c r="A399" s="52"/>
      <c r="C399" s="62"/>
      <c r="E399" s="57"/>
      <c r="K399" s="71"/>
    </row>
    <row r="400" spans="1:11">
      <c r="A400" s="52"/>
      <c r="C400" s="62"/>
      <c r="E400" s="57"/>
      <c r="K400" s="71"/>
    </row>
    <row r="401" spans="1:11">
      <c r="A401" s="52"/>
      <c r="D401"/>
      <c r="E401" s="57"/>
      <c r="K401" s="71"/>
    </row>
    <row r="402" spans="1:11">
      <c r="A402" s="52"/>
      <c r="D402"/>
      <c r="E402" s="61"/>
      <c r="K402" s="71"/>
    </row>
    <row r="403" spans="1:11">
      <c r="A403" s="52"/>
      <c r="C403" s="62"/>
      <c r="D403"/>
      <c r="E403" s="57"/>
      <c r="K403" s="71"/>
    </row>
    <row r="404" spans="1:11">
      <c r="A404" s="52"/>
      <c r="C404" s="62"/>
      <c r="D404"/>
      <c r="E404" s="61"/>
      <c r="K404" s="71"/>
    </row>
    <row r="405" spans="1:11">
      <c r="A405" s="52"/>
      <c r="D405"/>
      <c r="E405" s="57"/>
      <c r="K405" s="71"/>
    </row>
    <row r="406" spans="1:11">
      <c r="A406" s="52"/>
      <c r="D406"/>
      <c r="E406" s="57"/>
      <c r="K406" s="71"/>
    </row>
    <row r="407" spans="1:11">
      <c r="A407" s="52"/>
      <c r="D407"/>
      <c r="E407" s="57"/>
      <c r="K407" s="71"/>
    </row>
    <row r="408" spans="1:11">
      <c r="A408" s="52"/>
      <c r="D408"/>
      <c r="E408" s="57"/>
      <c r="K408" s="71"/>
    </row>
    <row r="409" spans="1:11">
      <c r="A409" s="52"/>
      <c r="D409"/>
      <c r="E409" s="57"/>
      <c r="K409" s="71"/>
    </row>
    <row r="410" spans="1:11">
      <c r="A410" s="52"/>
      <c r="D410"/>
      <c r="E410" s="57"/>
      <c r="K410" s="71"/>
    </row>
    <row r="411" spans="1:11">
      <c r="A411" s="52"/>
      <c r="C411" s="62"/>
      <c r="D411"/>
      <c r="E411" s="57"/>
      <c r="K411" s="71"/>
    </row>
    <row r="412" spans="1:11">
      <c r="A412" s="52"/>
      <c r="C412" s="62"/>
      <c r="D412"/>
      <c r="E412" s="57"/>
      <c r="K412" s="71"/>
    </row>
    <row r="413" spans="1:11">
      <c r="A413" s="52"/>
      <c r="D413"/>
      <c r="E413" s="57"/>
      <c r="K413" s="71"/>
    </row>
    <row r="414" spans="1:11">
      <c r="A414" s="52"/>
      <c r="D414"/>
      <c r="E414" s="57"/>
      <c r="K414" s="71"/>
    </row>
    <row r="415" spans="1:11">
      <c r="A415" s="52"/>
      <c r="C415" s="62"/>
      <c r="D415"/>
      <c r="E415" s="57"/>
      <c r="K415" s="71"/>
    </row>
    <row r="416" spans="1:11">
      <c r="A416" s="52"/>
      <c r="D416"/>
      <c r="E416" s="57"/>
      <c r="K416" s="71"/>
    </row>
    <row r="417" spans="1:11">
      <c r="A417" s="52"/>
      <c r="D417" s="56"/>
      <c r="E417" s="57"/>
      <c r="H417" s="59"/>
      <c r="I417" s="70"/>
      <c r="K417" s="71"/>
    </row>
    <row r="418" spans="1:11">
      <c r="A418" s="52"/>
      <c r="B418" s="65"/>
      <c r="D418" s="56"/>
      <c r="E418" s="57"/>
      <c r="K418" s="71"/>
    </row>
    <row r="419" spans="1:11">
      <c r="A419" s="52"/>
      <c r="B419" s="65"/>
      <c r="D419" s="56"/>
      <c r="E419" s="57"/>
      <c r="K419" s="71"/>
    </row>
    <row r="420" spans="1:11">
      <c r="A420" s="52"/>
      <c r="B420" s="65"/>
      <c r="D420" s="56"/>
      <c r="E420" s="57"/>
      <c r="K420" s="71"/>
    </row>
    <row r="421" spans="1:11">
      <c r="A421" s="52"/>
      <c r="B421" s="65"/>
      <c r="D421" s="56"/>
      <c r="E421" s="57"/>
      <c r="K421" s="71"/>
    </row>
    <row r="422" spans="1:11">
      <c r="A422" s="52"/>
      <c r="B422" s="65"/>
      <c r="D422" s="56"/>
      <c r="E422" s="57"/>
      <c r="J422" s="72"/>
      <c r="K422" s="71"/>
    </row>
    <row r="423" spans="1:11">
      <c r="A423" s="52"/>
      <c r="B423" s="65"/>
      <c r="D423" s="56"/>
      <c r="E423" s="57"/>
      <c r="J423" s="72"/>
      <c r="K423" s="71"/>
    </row>
    <row r="424" spans="1:11">
      <c r="A424" s="52"/>
      <c r="D424" s="56"/>
      <c r="E424" s="57"/>
      <c r="K424" s="71"/>
    </row>
    <row r="425" spans="1:11">
      <c r="A425" s="52"/>
      <c r="D425" s="56"/>
      <c r="E425" s="57"/>
      <c r="J425" s="72"/>
      <c r="K425" s="71"/>
    </row>
    <row r="426" spans="1:11">
      <c r="A426" s="52"/>
      <c r="D426" s="56"/>
      <c r="E426" s="57"/>
      <c r="K426" s="72"/>
    </row>
    <row r="427" spans="1:11">
      <c r="A427" s="76"/>
      <c r="D427" s="56"/>
      <c r="E427" s="57"/>
      <c r="H427" s="59"/>
      <c r="I427" s="70"/>
      <c r="K427" s="72"/>
    </row>
    <row r="428" spans="1:11">
      <c r="A428" s="52"/>
      <c r="B428" s="65"/>
      <c r="D428" s="56"/>
      <c r="E428" s="57"/>
      <c r="K428" s="72"/>
    </row>
    <row r="429" spans="1:11">
      <c r="A429" s="52"/>
      <c r="D429" s="56"/>
      <c r="E429" s="57"/>
      <c r="K429" s="72"/>
    </row>
    <row r="430" spans="1:11">
      <c r="A430" s="52"/>
      <c r="D430" s="56"/>
      <c r="E430" s="57"/>
      <c r="J430" s="72"/>
      <c r="K430" s="72"/>
    </row>
    <row r="431" spans="1:11">
      <c r="A431" s="52"/>
      <c r="D431" s="56"/>
      <c r="E431" s="57"/>
      <c r="J431" s="72"/>
      <c r="K431" s="72"/>
    </row>
    <row r="432" spans="1:11">
      <c r="A432" s="52"/>
      <c r="D432" s="56"/>
      <c r="E432" s="57"/>
      <c r="J432" s="72"/>
      <c r="K432" s="72"/>
    </row>
    <row r="433" spans="1:11">
      <c r="A433" s="75"/>
      <c r="B433" s="62"/>
      <c r="D433" s="56"/>
      <c r="E433" s="74"/>
      <c r="H433" s="63"/>
      <c r="I433" s="62"/>
      <c r="K433" s="72"/>
    </row>
    <row r="434" spans="1:11">
      <c r="A434" s="75"/>
      <c r="B434" s="62"/>
      <c r="D434" s="56"/>
      <c r="E434" s="74"/>
      <c r="H434" s="63"/>
      <c r="I434" s="62"/>
      <c r="K434" s="72"/>
    </row>
    <row r="435" spans="1:11">
      <c r="A435" s="75"/>
      <c r="B435" s="62"/>
      <c r="D435" s="56"/>
      <c r="E435" s="74"/>
      <c r="H435" s="63"/>
      <c r="I435" s="62"/>
      <c r="K435" s="72"/>
    </row>
    <row r="436" spans="1:11">
      <c r="A436" s="52"/>
      <c r="D436" s="62"/>
      <c r="E436" s="57"/>
      <c r="K436" s="72"/>
    </row>
    <row r="437" spans="1:11">
      <c r="A437" s="52"/>
      <c r="D437" s="62"/>
      <c r="E437" s="61"/>
      <c r="J437" s="72"/>
      <c r="K437" s="72"/>
    </row>
    <row r="438" spans="1:11">
      <c r="A438" s="52"/>
      <c r="D438" s="62"/>
      <c r="E438" s="61"/>
      <c r="J438" s="72"/>
      <c r="K438" s="72"/>
    </row>
    <row r="439" spans="1:11">
      <c r="A439" s="52"/>
      <c r="D439" s="59"/>
      <c r="E439" s="61"/>
      <c r="K439" s="72"/>
    </row>
    <row r="440" spans="1:11">
      <c r="A440" s="52"/>
      <c r="D440" s="59"/>
      <c r="E440" s="61"/>
      <c r="K440" s="72"/>
    </row>
    <row r="441" spans="1:11">
      <c r="A441" s="52"/>
      <c r="D441" s="62"/>
      <c r="E441" s="61"/>
      <c r="K441" s="72"/>
    </row>
    <row r="442" spans="1:11">
      <c r="A442" s="52"/>
      <c r="D442" s="59"/>
      <c r="E442" s="77"/>
      <c r="K442" s="72"/>
    </row>
    <row r="443" spans="1:11">
      <c r="A443" s="64"/>
      <c r="D443" s="56"/>
      <c r="E443" s="61"/>
      <c r="K443" s="72"/>
    </row>
    <row r="444" spans="1:11">
      <c r="A444" s="64"/>
      <c r="B444" s="65"/>
      <c r="D444" s="56"/>
      <c r="E444" s="57"/>
      <c r="K444" s="72"/>
    </row>
    <row r="445" spans="1:11">
      <c r="A445" s="64"/>
      <c r="B445" s="65"/>
      <c r="D445" s="56"/>
      <c r="E445" s="61"/>
      <c r="K445" s="72"/>
    </row>
    <row r="446" spans="1:11">
      <c r="A446" s="64"/>
      <c r="B446" s="65"/>
      <c r="D446" s="56"/>
      <c r="E446" s="57"/>
      <c r="K446" s="72"/>
    </row>
    <row r="447" spans="1:11">
      <c r="A447" s="64"/>
      <c r="B447" s="65"/>
      <c r="D447" s="56"/>
      <c r="E447" s="57"/>
      <c r="K447" s="72"/>
    </row>
    <row r="448" spans="1:11">
      <c r="A448" s="64"/>
      <c r="B448" s="65"/>
      <c r="D448" s="56"/>
      <c r="E448" s="57"/>
      <c r="K448" s="72"/>
    </row>
    <row r="449" spans="1:11">
      <c r="A449" s="64"/>
      <c r="B449" s="65"/>
      <c r="D449" s="56"/>
      <c r="E449" s="57"/>
      <c r="K449" s="72"/>
    </row>
    <row r="450" spans="1:11">
      <c r="A450" s="64"/>
      <c r="B450" s="65"/>
      <c r="D450" s="56"/>
      <c r="E450" s="57"/>
      <c r="K450" s="72"/>
    </row>
    <row r="451" spans="1:11">
      <c r="A451" s="64"/>
      <c r="B451" s="65"/>
      <c r="D451" s="56"/>
      <c r="E451" s="57"/>
      <c r="K451" s="72"/>
    </row>
    <row r="452" spans="1:11">
      <c r="A452" s="52"/>
      <c r="D452" s="56"/>
      <c r="E452" s="61"/>
      <c r="K452" s="72"/>
    </row>
    <row r="453" spans="1:11">
      <c r="A453" s="73"/>
      <c r="B453" s="62"/>
      <c r="D453" s="62"/>
      <c r="E453" s="61"/>
      <c r="H453" s="63"/>
      <c r="I453" s="62"/>
      <c r="K453" s="72"/>
    </row>
    <row r="454" spans="1:11">
      <c r="A454" s="73"/>
      <c r="B454" s="62"/>
      <c r="D454" s="62"/>
      <c r="E454" s="61"/>
      <c r="H454" s="63"/>
      <c r="I454" s="62"/>
      <c r="K454" s="72"/>
    </row>
    <row r="455" spans="1:11">
      <c r="A455" s="73"/>
      <c r="B455" s="62"/>
      <c r="C455" s="62"/>
      <c r="D455" s="62"/>
      <c r="E455" s="61"/>
      <c r="H455" s="63"/>
      <c r="I455" s="62"/>
      <c r="K455" s="72"/>
    </row>
    <row r="456" spans="1:11">
      <c r="A456" s="73"/>
      <c r="B456" s="62"/>
      <c r="D456" s="62"/>
      <c r="E456" s="61"/>
      <c r="H456" s="63"/>
      <c r="I456" s="62"/>
      <c r="K456" s="72"/>
    </row>
    <row r="457" spans="1:11">
      <c r="A457" s="73"/>
      <c r="B457" s="62"/>
      <c r="D457" s="62"/>
      <c r="E457" s="61"/>
      <c r="H457" s="63"/>
      <c r="I457" s="62"/>
      <c r="K457" s="72"/>
    </row>
    <row r="458" spans="1:11">
      <c r="A458" s="73"/>
      <c r="B458" s="62"/>
      <c r="D458" s="56"/>
      <c r="E458" s="61"/>
      <c r="H458" s="63"/>
      <c r="I458" s="62"/>
      <c r="K458" s="72"/>
    </row>
    <row r="459" spans="1:11">
      <c r="A459" s="73"/>
      <c r="B459" s="62"/>
      <c r="D459" s="56"/>
      <c r="E459" s="61"/>
      <c r="H459" s="63"/>
      <c r="I459" s="62"/>
      <c r="K459" s="72"/>
    </row>
    <row r="460" spans="1:11">
      <c r="A460" s="73"/>
      <c r="B460" s="62"/>
      <c r="D460" s="56"/>
      <c r="E460" s="61"/>
      <c r="H460" s="63"/>
      <c r="I460" s="62"/>
      <c r="K460" s="72"/>
    </row>
    <row r="461" spans="1:11">
      <c r="A461" s="52"/>
      <c r="D461"/>
      <c r="E461" s="57"/>
      <c r="K461" s="72"/>
    </row>
    <row r="462" spans="1:11">
      <c r="A462" s="52"/>
      <c r="D462"/>
      <c r="E462" s="57"/>
      <c r="K462" s="72"/>
    </row>
    <row r="463" spans="1:11">
      <c r="A463" s="52"/>
      <c r="D463" s="56"/>
      <c r="E463" s="57"/>
      <c r="K463" s="72"/>
    </row>
    <row r="464" spans="1:11">
      <c r="A464" s="52"/>
      <c r="D464" s="56"/>
      <c r="E464" s="57"/>
      <c r="K464" s="72"/>
    </row>
    <row r="465" spans="1:11">
      <c r="A465" s="52"/>
      <c r="D465" s="56"/>
      <c r="E465" s="57"/>
      <c r="K465" s="72"/>
    </row>
    <row r="466" spans="1:11">
      <c r="A466" s="52"/>
      <c r="D466" s="56"/>
      <c r="E466" s="57"/>
      <c r="K466" s="72"/>
    </row>
    <row r="467" spans="1:11">
      <c r="A467" s="52"/>
      <c r="D467" s="56"/>
      <c r="E467" s="57"/>
      <c r="K467" s="72"/>
    </row>
    <row r="468" spans="1:11">
      <c r="A468" s="52"/>
      <c r="D468" s="56"/>
      <c r="E468" s="57"/>
      <c r="K468" s="72"/>
    </row>
    <row r="469" spans="1:11">
      <c r="A469" s="52"/>
      <c r="D469" s="56"/>
      <c r="E469" s="57"/>
      <c r="K469" s="72"/>
    </row>
    <row r="470" spans="1:11">
      <c r="A470" s="52"/>
      <c r="D470" s="56"/>
      <c r="E470" s="57"/>
      <c r="K470" s="72"/>
    </row>
    <row r="471" spans="1:11">
      <c r="A471" s="52"/>
      <c r="D471" s="56"/>
      <c r="E471" s="57"/>
      <c r="J471" s="72"/>
      <c r="K471" s="72"/>
    </row>
    <row r="472" spans="1:11">
      <c r="A472" s="52"/>
      <c r="D472" s="56"/>
      <c r="E472" s="57"/>
      <c r="J472" s="72"/>
      <c r="K472" s="72"/>
    </row>
    <row r="473" spans="1:11">
      <c r="A473" s="52"/>
      <c r="D473" s="56"/>
      <c r="E473" s="57"/>
      <c r="K473" s="72"/>
    </row>
    <row r="474" spans="1:11">
      <c r="A474" s="52"/>
      <c r="D474" s="59"/>
      <c r="E474" s="77"/>
      <c r="K474" s="72"/>
    </row>
    <row r="475" spans="1:12">
      <c r="A475" s="76"/>
      <c r="B475" s="78"/>
      <c r="C475" s="72"/>
      <c r="D475" s="79"/>
      <c r="E475" s="80"/>
      <c r="F475" s="72"/>
      <c r="G475" s="72"/>
      <c r="H475" s="81"/>
      <c r="I475" s="84"/>
      <c r="J475" s="72"/>
      <c r="K475" s="72"/>
      <c r="L475" s="72"/>
    </row>
    <row r="476" spans="1:12">
      <c r="A476" s="76"/>
      <c r="B476" s="78"/>
      <c r="C476" s="72"/>
      <c r="D476" s="79"/>
      <c r="E476" s="80"/>
      <c r="F476" s="72"/>
      <c r="G476" s="72"/>
      <c r="H476" s="81"/>
      <c r="I476" s="72"/>
      <c r="J476" s="72"/>
      <c r="K476" s="72"/>
      <c r="L476" s="72"/>
    </row>
    <row r="477" spans="1:12">
      <c r="A477" s="76"/>
      <c r="B477" s="78"/>
      <c r="C477" s="72"/>
      <c r="D477" s="82"/>
      <c r="E477" s="83"/>
      <c r="F477" s="72"/>
      <c r="G477" s="72"/>
      <c r="H477" s="81"/>
      <c r="I477" s="84"/>
      <c r="J477" s="72"/>
      <c r="K477" s="72"/>
      <c r="L477" s="72"/>
    </row>
  </sheetData>
  <autoFilter xmlns:etc="http://www.wps.cn/officeDocument/2017/etCustomData" ref="A1:L477" etc:filterBottomFollowUsedRange="0">
    <sortState ref="A1:L477">
      <sortCondition ref="A1:A477"/>
    </sortState>
    <extLst/>
  </autoFilter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4"/>
  <sheetViews>
    <sheetView workbookViewId="0">
      <selection activeCell="D17" sqref="D17"/>
    </sheetView>
  </sheetViews>
  <sheetFormatPr defaultColWidth="11" defaultRowHeight="14.5" outlineLevelCol="2"/>
  <cols>
    <col min="1" max="1" width="19.5454545454545" customWidth="1"/>
    <col min="2" max="2" width="32.2727272727273" customWidth="1"/>
    <col min="3" max="3" width="18.4545454545455" customWidth="1"/>
  </cols>
  <sheetData>
    <row r="3" spans="1:3">
      <c r="A3" t="s">
        <v>138</v>
      </c>
      <c r="B3" t="s">
        <v>139</v>
      </c>
      <c r="C3" t="s">
        <v>140</v>
      </c>
    </row>
    <row r="4" spans="1:3">
      <c r="A4" s="38" t="s">
        <v>28</v>
      </c>
      <c r="B4">
        <v>78460</v>
      </c>
      <c r="C4">
        <v>140.357781753131</v>
      </c>
    </row>
    <row r="5" spans="1:3">
      <c r="A5" s="38" t="s">
        <v>9</v>
      </c>
      <c r="B5">
        <v>45000</v>
      </c>
      <c r="C5">
        <v>80.5008944543828</v>
      </c>
    </row>
    <row r="6" spans="1:3">
      <c r="A6" s="38" t="s">
        <v>11</v>
      </c>
      <c r="B6">
        <v>25000</v>
      </c>
      <c r="C6">
        <v>44.7227191413238</v>
      </c>
    </row>
    <row r="7" spans="1:3">
      <c r="A7" s="38" t="s">
        <v>21</v>
      </c>
      <c r="B7">
        <v>25000</v>
      </c>
      <c r="C7">
        <v>44.7227191413238</v>
      </c>
    </row>
    <row r="8" spans="1:3">
      <c r="A8" s="38" t="s">
        <v>18</v>
      </c>
      <c r="B8">
        <v>25000</v>
      </c>
      <c r="C8">
        <v>44.7227191413238</v>
      </c>
    </row>
    <row r="9" spans="1:3">
      <c r="A9" s="38" t="s">
        <v>16</v>
      </c>
      <c r="B9">
        <v>25000</v>
      </c>
      <c r="C9">
        <v>44.7227191413238</v>
      </c>
    </row>
    <row r="10" spans="1:3">
      <c r="A10" s="38" t="s">
        <v>13</v>
      </c>
      <c r="B10">
        <v>32500</v>
      </c>
      <c r="C10">
        <v>58.1395348837209</v>
      </c>
    </row>
    <row r="11" spans="1:3">
      <c r="A11" s="38" t="s">
        <v>26</v>
      </c>
      <c r="B11">
        <v>45000</v>
      </c>
      <c r="C11">
        <v>80.5008944543828</v>
      </c>
    </row>
    <row r="12" spans="1:3">
      <c r="A12" s="38" t="s">
        <v>23</v>
      </c>
      <c r="B12">
        <v>25000</v>
      </c>
      <c r="C12">
        <v>44.7227191413238</v>
      </c>
    </row>
    <row r="13" spans="1:3">
      <c r="A13" s="38" t="s">
        <v>33</v>
      </c>
      <c r="B13">
        <v>504960</v>
      </c>
      <c r="C13">
        <v>903.327370304114</v>
      </c>
    </row>
    <row r="14" spans="1:3">
      <c r="A14" s="38" t="s">
        <v>141</v>
      </c>
      <c r="B14">
        <v>830920</v>
      </c>
      <c r="C14">
        <v>1486.44007155635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0"/>
  <sheetViews>
    <sheetView workbookViewId="0">
      <selection activeCell="B14" sqref="B14"/>
    </sheetView>
  </sheetViews>
  <sheetFormatPr defaultColWidth="11" defaultRowHeight="14.5" outlineLevelCol="6"/>
  <cols>
    <col min="1" max="1" width="32.2727272727273" customWidth="1"/>
    <col min="2" max="2" width="22.2727272727273" customWidth="1"/>
    <col min="3" max="3" width="14.0909090909091" customWidth="1"/>
    <col min="4" max="4" width="13.4545454545455" customWidth="1"/>
    <col min="5" max="5" width="9.63636363636364" customWidth="1"/>
    <col min="6" max="6" width="9.09090909090909" customWidth="1"/>
    <col min="7" max="7" width="11.7272727272727" customWidth="1"/>
  </cols>
  <sheetData>
    <row r="3" spans="1:2">
      <c r="A3" t="s">
        <v>139</v>
      </c>
      <c r="B3" t="s">
        <v>142</v>
      </c>
    </row>
    <row r="4" spans="1:7">
      <c r="A4" t="s">
        <v>138</v>
      </c>
      <c r="B4" t="s">
        <v>137</v>
      </c>
      <c r="C4" t="s">
        <v>107</v>
      </c>
      <c r="D4" t="s">
        <v>99</v>
      </c>
      <c r="E4" t="s">
        <v>81</v>
      </c>
      <c r="F4" t="s">
        <v>143</v>
      </c>
      <c r="G4" t="s">
        <v>141</v>
      </c>
    </row>
    <row r="5" spans="1:7">
      <c r="A5" s="38" t="s">
        <v>12</v>
      </c>
      <c r="E5">
        <v>100000</v>
      </c>
      <c r="G5">
        <v>100000</v>
      </c>
    </row>
    <row r="6" spans="1:7">
      <c r="A6" s="38" t="s">
        <v>24</v>
      </c>
      <c r="E6">
        <v>25000</v>
      </c>
      <c r="G6">
        <v>25000</v>
      </c>
    </row>
    <row r="7" spans="1:7">
      <c r="A7" s="38" t="s">
        <v>14</v>
      </c>
      <c r="E7">
        <v>32500</v>
      </c>
      <c r="G7">
        <v>32500</v>
      </c>
    </row>
    <row r="8" spans="1:7">
      <c r="A8" s="38" t="s">
        <v>27</v>
      </c>
      <c r="E8">
        <v>20000</v>
      </c>
      <c r="F8">
        <v>25000</v>
      </c>
      <c r="G8">
        <v>45000</v>
      </c>
    </row>
    <row r="9" spans="1:7">
      <c r="A9" s="38" t="s">
        <v>10</v>
      </c>
      <c r="B9">
        <v>4960</v>
      </c>
      <c r="C9">
        <v>30460</v>
      </c>
      <c r="D9">
        <v>500000</v>
      </c>
      <c r="E9">
        <v>50000</v>
      </c>
      <c r="F9">
        <v>43000</v>
      </c>
      <c r="G9">
        <v>628420</v>
      </c>
    </row>
    <row r="10" spans="1:7">
      <c r="A10" s="38" t="s">
        <v>141</v>
      </c>
      <c r="B10">
        <v>4960</v>
      </c>
      <c r="C10">
        <v>30460</v>
      </c>
      <c r="D10">
        <v>500000</v>
      </c>
      <c r="E10">
        <v>227500</v>
      </c>
      <c r="F10">
        <v>68000</v>
      </c>
      <c r="G10">
        <v>830920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8"/>
  <sheetViews>
    <sheetView topLeftCell="A18" workbookViewId="0">
      <selection activeCell="A1" sqref="$A1:$XFD1048576"/>
    </sheetView>
  </sheetViews>
  <sheetFormatPr defaultColWidth="11" defaultRowHeight="14.5"/>
  <cols>
    <col min="1" max="1" width="14.1818181818182" customWidth="1"/>
    <col min="2" max="2" width="27.9090909090909" customWidth="1"/>
    <col min="3" max="3" width="19.2727272727273" customWidth="1"/>
    <col min="4" max="4" width="17.2727272727273" customWidth="1"/>
    <col min="5" max="5" width="16.7272727272727" customWidth="1"/>
    <col min="6" max="6" width="15.0909090909091" customWidth="1"/>
    <col min="7" max="7" width="17.4545454545455" customWidth="1"/>
    <col min="8" max="8" width="15.9090909090909" customWidth="1"/>
    <col min="9" max="9" width="13.8181818181818" customWidth="1"/>
  </cols>
  <sheetData>
    <row r="1" ht="15.5" spans="1:9">
      <c r="A1" s="274" t="s">
        <v>69</v>
      </c>
      <c r="B1" s="275" t="s">
        <v>144</v>
      </c>
      <c r="C1" s="275" t="s">
        <v>72</v>
      </c>
      <c r="D1" s="276" t="s">
        <v>4</v>
      </c>
      <c r="E1" s="275" t="s">
        <v>3</v>
      </c>
      <c r="F1" s="275" t="s">
        <v>145</v>
      </c>
      <c r="G1" s="275" t="s">
        <v>0</v>
      </c>
      <c r="H1" s="275" t="s">
        <v>76</v>
      </c>
      <c r="I1" s="275" t="s">
        <v>146</v>
      </c>
    </row>
    <row r="2" ht="15.5" spans="1:10">
      <c r="A2" s="277">
        <v>46023</v>
      </c>
      <c r="B2" s="278" t="s">
        <v>147</v>
      </c>
      <c r="C2" s="278"/>
      <c r="D2" s="279"/>
      <c r="E2" s="280"/>
      <c r="F2" s="280">
        <v>83314</v>
      </c>
      <c r="G2" s="278"/>
      <c r="H2" s="278"/>
      <c r="I2" s="289"/>
      <c r="J2" s="289"/>
    </row>
    <row r="3" ht="15.5" spans="1:10">
      <c r="A3" s="277">
        <v>46027</v>
      </c>
      <c r="B3" s="281" t="s">
        <v>148</v>
      </c>
      <c r="C3" s="278" t="s">
        <v>27</v>
      </c>
      <c r="D3" s="279">
        <v>25000</v>
      </c>
      <c r="E3" s="281"/>
      <c r="F3" s="282">
        <f>+F2+E3-D3</f>
        <v>58314</v>
      </c>
      <c r="G3" s="281" t="s">
        <v>26</v>
      </c>
      <c r="H3" s="283" t="s">
        <v>90</v>
      </c>
      <c r="I3" s="299" t="s">
        <v>149</v>
      </c>
      <c r="J3" s="300" t="s">
        <v>150</v>
      </c>
    </row>
    <row r="4" ht="15.5" spans="1:10">
      <c r="A4" s="277">
        <v>46034</v>
      </c>
      <c r="B4" s="281" t="s">
        <v>151</v>
      </c>
      <c r="C4" s="278" t="s">
        <v>10</v>
      </c>
      <c r="D4" s="279">
        <v>10000</v>
      </c>
      <c r="E4" s="281"/>
      <c r="F4" s="282">
        <f t="shared" ref="F4:F29" si="0">+F3+E4-D4</f>
        <v>48314</v>
      </c>
      <c r="G4" s="281" t="s">
        <v>9</v>
      </c>
      <c r="H4" s="283" t="s">
        <v>93</v>
      </c>
      <c r="I4" s="289" t="s">
        <v>149</v>
      </c>
      <c r="J4" s="301" t="s">
        <v>150</v>
      </c>
    </row>
    <row r="5" ht="15.5" spans="1:10">
      <c r="A5" s="277">
        <v>46036</v>
      </c>
      <c r="B5" s="281" t="s">
        <v>152</v>
      </c>
      <c r="C5" s="278" t="s">
        <v>10</v>
      </c>
      <c r="D5" s="284">
        <v>6000</v>
      </c>
      <c r="E5" s="281"/>
      <c r="F5" s="282">
        <f t="shared" si="0"/>
        <v>42314</v>
      </c>
      <c r="G5" s="281" t="s">
        <v>28</v>
      </c>
      <c r="H5" s="283" t="s">
        <v>96</v>
      </c>
      <c r="I5" s="289" t="s">
        <v>149</v>
      </c>
      <c r="J5" s="301" t="s">
        <v>150</v>
      </c>
    </row>
    <row r="6" ht="15.5" spans="1:10">
      <c r="A6" s="277">
        <v>46041</v>
      </c>
      <c r="B6" s="281" t="s">
        <v>153</v>
      </c>
      <c r="C6" s="278"/>
      <c r="D6" s="285"/>
      <c r="E6" s="155">
        <v>160000</v>
      </c>
      <c r="F6" s="282">
        <f t="shared" si="0"/>
        <v>202314</v>
      </c>
      <c r="G6" s="281" t="s">
        <v>154</v>
      </c>
      <c r="H6" s="283"/>
      <c r="I6" s="289" t="s">
        <v>149</v>
      </c>
      <c r="J6" s="301" t="s">
        <v>150</v>
      </c>
    </row>
    <row r="7" ht="15.5" spans="1:10">
      <c r="A7" s="277">
        <v>46041</v>
      </c>
      <c r="B7" s="281" t="s">
        <v>152</v>
      </c>
      <c r="C7" s="278" t="s">
        <v>10</v>
      </c>
      <c r="D7" s="285">
        <v>13000</v>
      </c>
      <c r="E7" s="155"/>
      <c r="F7" s="282">
        <f t="shared" si="0"/>
        <v>189314</v>
      </c>
      <c r="G7" s="281" t="s">
        <v>28</v>
      </c>
      <c r="H7" s="283" t="s">
        <v>103</v>
      </c>
      <c r="I7" s="289" t="s">
        <v>149</v>
      </c>
      <c r="J7" s="301" t="s">
        <v>150</v>
      </c>
    </row>
    <row r="8" ht="15.5" spans="1:10">
      <c r="A8" s="277">
        <v>46041</v>
      </c>
      <c r="B8" s="281" t="s">
        <v>152</v>
      </c>
      <c r="C8" s="278" t="s">
        <v>10</v>
      </c>
      <c r="D8" s="286">
        <v>30000</v>
      </c>
      <c r="E8" s="155"/>
      <c r="F8" s="282">
        <f t="shared" si="0"/>
        <v>159314</v>
      </c>
      <c r="G8" s="281" t="s">
        <v>28</v>
      </c>
      <c r="H8" s="283" t="s">
        <v>108</v>
      </c>
      <c r="I8" s="289" t="s">
        <v>149</v>
      </c>
      <c r="J8" s="301" t="s">
        <v>150</v>
      </c>
    </row>
    <row r="9" ht="15.5" spans="1:10">
      <c r="A9" s="277">
        <v>46041</v>
      </c>
      <c r="B9" s="281" t="s">
        <v>155</v>
      </c>
      <c r="C9" s="278" t="s">
        <v>14</v>
      </c>
      <c r="D9" s="285">
        <v>10000</v>
      </c>
      <c r="E9" s="155"/>
      <c r="F9" s="282">
        <f t="shared" si="0"/>
        <v>149314</v>
      </c>
      <c r="G9" s="281" t="s">
        <v>13</v>
      </c>
      <c r="H9" s="283" t="s">
        <v>102</v>
      </c>
      <c r="I9" s="289" t="s">
        <v>149</v>
      </c>
      <c r="J9" s="301" t="s">
        <v>150</v>
      </c>
    </row>
    <row r="10" ht="15.5" spans="1:10">
      <c r="A10" s="277">
        <v>46041</v>
      </c>
      <c r="B10" s="281" t="s">
        <v>151</v>
      </c>
      <c r="C10" s="278" t="s">
        <v>10</v>
      </c>
      <c r="D10" s="285">
        <v>5000</v>
      </c>
      <c r="E10" s="155"/>
      <c r="F10" s="282">
        <f t="shared" si="0"/>
        <v>144314</v>
      </c>
      <c r="G10" s="281" t="s">
        <v>9</v>
      </c>
      <c r="H10" s="283" t="s">
        <v>102</v>
      </c>
      <c r="I10" s="289" t="s">
        <v>149</v>
      </c>
      <c r="J10" s="301" t="s">
        <v>150</v>
      </c>
    </row>
    <row r="11" ht="15.5" spans="1:10">
      <c r="A11" s="277">
        <v>46041</v>
      </c>
      <c r="B11" s="281" t="s">
        <v>152</v>
      </c>
      <c r="C11" s="278" t="s">
        <v>10</v>
      </c>
      <c r="D11" s="285">
        <v>5000</v>
      </c>
      <c r="E11" s="155"/>
      <c r="F11" s="282">
        <f t="shared" si="0"/>
        <v>139314</v>
      </c>
      <c r="G11" s="281" t="s">
        <v>28</v>
      </c>
      <c r="H11" s="283" t="s">
        <v>102</v>
      </c>
      <c r="I11" s="289" t="s">
        <v>149</v>
      </c>
      <c r="J11" s="301" t="s">
        <v>150</v>
      </c>
    </row>
    <row r="12" ht="15.5" spans="1:10">
      <c r="A12" s="277">
        <v>46041</v>
      </c>
      <c r="B12" s="281" t="s">
        <v>148</v>
      </c>
      <c r="C12" s="278" t="s">
        <v>27</v>
      </c>
      <c r="D12" s="285">
        <v>5000</v>
      </c>
      <c r="E12" s="155"/>
      <c r="F12" s="282">
        <f t="shared" si="0"/>
        <v>134314</v>
      </c>
      <c r="G12" s="281" t="s">
        <v>26</v>
      </c>
      <c r="H12" s="283" t="s">
        <v>102</v>
      </c>
      <c r="I12" s="289" t="s">
        <v>149</v>
      </c>
      <c r="J12" s="301" t="s">
        <v>150</v>
      </c>
    </row>
    <row r="13" ht="15.5" spans="1:10">
      <c r="A13" s="277">
        <v>46041</v>
      </c>
      <c r="B13" s="281" t="s">
        <v>156</v>
      </c>
      <c r="C13" s="278" t="s">
        <v>24</v>
      </c>
      <c r="D13" s="285">
        <v>5000</v>
      </c>
      <c r="E13" s="155"/>
      <c r="F13" s="282">
        <f t="shared" si="0"/>
        <v>129314</v>
      </c>
      <c r="G13" s="281" t="s">
        <v>23</v>
      </c>
      <c r="H13" s="283" t="s">
        <v>102</v>
      </c>
      <c r="I13" s="289" t="s">
        <v>149</v>
      </c>
      <c r="J13" s="301" t="s">
        <v>150</v>
      </c>
    </row>
    <row r="14" ht="15.5" spans="1:10">
      <c r="A14" s="277">
        <v>46041</v>
      </c>
      <c r="B14" s="281" t="s">
        <v>157</v>
      </c>
      <c r="C14" s="278" t="s">
        <v>12</v>
      </c>
      <c r="D14" s="285">
        <v>5000</v>
      </c>
      <c r="E14" s="155"/>
      <c r="F14" s="282">
        <f t="shared" si="0"/>
        <v>124314</v>
      </c>
      <c r="G14" s="281" t="s">
        <v>11</v>
      </c>
      <c r="H14" s="283" t="s">
        <v>102</v>
      </c>
      <c r="I14" s="289" t="s">
        <v>149</v>
      </c>
      <c r="J14" s="301" t="s">
        <v>150</v>
      </c>
    </row>
    <row r="15" ht="15.5" spans="1:10">
      <c r="A15" s="277">
        <v>46041</v>
      </c>
      <c r="B15" s="281" t="s">
        <v>158</v>
      </c>
      <c r="C15" s="278" t="s">
        <v>12</v>
      </c>
      <c r="D15" s="285">
        <v>5000</v>
      </c>
      <c r="E15" s="155"/>
      <c r="F15" s="282">
        <f t="shared" si="0"/>
        <v>119314</v>
      </c>
      <c r="G15" s="281" t="s">
        <v>21</v>
      </c>
      <c r="H15" s="283" t="s">
        <v>102</v>
      </c>
      <c r="I15" s="289" t="s">
        <v>149</v>
      </c>
      <c r="J15" s="301" t="s">
        <v>150</v>
      </c>
    </row>
    <row r="16" ht="15.5" spans="1:10">
      <c r="A16" s="277">
        <v>46041</v>
      </c>
      <c r="B16" s="281" t="s">
        <v>159</v>
      </c>
      <c r="C16" s="278" t="s">
        <v>12</v>
      </c>
      <c r="D16" s="285">
        <v>5000</v>
      </c>
      <c r="E16" s="155"/>
      <c r="F16" s="282">
        <f t="shared" si="0"/>
        <v>114314</v>
      </c>
      <c r="G16" s="281" t="s">
        <v>18</v>
      </c>
      <c r="H16" s="283" t="s">
        <v>102</v>
      </c>
      <c r="I16" s="289" t="s">
        <v>149</v>
      </c>
      <c r="J16" s="301" t="s">
        <v>150</v>
      </c>
    </row>
    <row r="17" ht="15.5" spans="1:10">
      <c r="A17" s="277">
        <v>46041</v>
      </c>
      <c r="B17" s="281" t="s">
        <v>160</v>
      </c>
      <c r="C17" s="278" t="s">
        <v>12</v>
      </c>
      <c r="D17" s="285">
        <v>5000</v>
      </c>
      <c r="E17" s="155"/>
      <c r="F17" s="282">
        <f t="shared" si="0"/>
        <v>109314</v>
      </c>
      <c r="G17" s="281" t="s">
        <v>16</v>
      </c>
      <c r="H17" s="283" t="s">
        <v>102</v>
      </c>
      <c r="I17" s="289" t="s">
        <v>149</v>
      </c>
      <c r="J17" s="301" t="s">
        <v>150</v>
      </c>
    </row>
    <row r="18" ht="15.5" spans="1:10">
      <c r="A18" s="277">
        <v>46041</v>
      </c>
      <c r="B18" s="281" t="s">
        <v>152</v>
      </c>
      <c r="C18" s="278" t="s">
        <v>10</v>
      </c>
      <c r="D18" s="285">
        <v>2000</v>
      </c>
      <c r="E18" s="155"/>
      <c r="F18" s="282">
        <f t="shared" si="0"/>
        <v>107314</v>
      </c>
      <c r="G18" s="281" t="s">
        <v>28</v>
      </c>
      <c r="H18" s="283" t="s">
        <v>130</v>
      </c>
      <c r="I18" s="289" t="s">
        <v>149</v>
      </c>
      <c r="J18" s="301" t="s">
        <v>150</v>
      </c>
    </row>
    <row r="19" ht="15.5" spans="1:10">
      <c r="A19" s="277">
        <v>46049</v>
      </c>
      <c r="B19" s="281" t="s">
        <v>155</v>
      </c>
      <c r="C19" s="278" t="s">
        <v>14</v>
      </c>
      <c r="D19" s="285">
        <v>5000</v>
      </c>
      <c r="E19" s="155"/>
      <c r="F19" s="282">
        <f t="shared" si="0"/>
        <v>102314</v>
      </c>
      <c r="G19" s="281" t="s">
        <v>13</v>
      </c>
      <c r="H19" s="283" t="s">
        <v>133</v>
      </c>
      <c r="I19" s="289" t="s">
        <v>149</v>
      </c>
      <c r="J19" s="301" t="s">
        <v>150</v>
      </c>
    </row>
    <row r="20" ht="15.5" spans="1:10">
      <c r="A20" s="277">
        <v>46049</v>
      </c>
      <c r="B20" s="281" t="s">
        <v>151</v>
      </c>
      <c r="C20" s="278" t="s">
        <v>10</v>
      </c>
      <c r="D20" s="285">
        <v>5000</v>
      </c>
      <c r="E20" s="155"/>
      <c r="F20" s="282">
        <f t="shared" si="0"/>
        <v>97314</v>
      </c>
      <c r="G20" s="281" t="s">
        <v>9</v>
      </c>
      <c r="H20" s="283" t="s">
        <v>133</v>
      </c>
      <c r="I20" s="289" t="s">
        <v>149</v>
      </c>
      <c r="J20" s="301" t="s">
        <v>150</v>
      </c>
    </row>
    <row r="21" ht="15.5" spans="1:10">
      <c r="A21" s="277">
        <v>46049</v>
      </c>
      <c r="B21" s="281" t="s">
        <v>152</v>
      </c>
      <c r="C21" s="278" t="s">
        <v>10</v>
      </c>
      <c r="D21" s="285">
        <v>5000</v>
      </c>
      <c r="E21" s="155"/>
      <c r="F21" s="282">
        <f t="shared" si="0"/>
        <v>92314</v>
      </c>
      <c r="G21" s="281" t="s">
        <v>28</v>
      </c>
      <c r="H21" s="283" t="s">
        <v>133</v>
      </c>
      <c r="I21" s="289" t="s">
        <v>149</v>
      </c>
      <c r="J21" s="301" t="s">
        <v>150</v>
      </c>
    </row>
    <row r="22" ht="15.5" spans="1:10">
      <c r="A22" s="277">
        <v>46049</v>
      </c>
      <c r="B22" s="281" t="s">
        <v>148</v>
      </c>
      <c r="C22" s="278" t="s">
        <v>27</v>
      </c>
      <c r="D22" s="285">
        <v>5000</v>
      </c>
      <c r="E22" s="155"/>
      <c r="F22" s="282">
        <f t="shared" si="0"/>
        <v>87314</v>
      </c>
      <c r="G22" s="281" t="s">
        <v>26</v>
      </c>
      <c r="H22" s="283" t="s">
        <v>133</v>
      </c>
      <c r="I22" s="289" t="s">
        <v>149</v>
      </c>
      <c r="J22" s="301" t="s">
        <v>150</v>
      </c>
    </row>
    <row r="23" ht="15.5" spans="1:10">
      <c r="A23" s="277">
        <v>46049</v>
      </c>
      <c r="B23" s="281" t="s">
        <v>156</v>
      </c>
      <c r="C23" s="278" t="s">
        <v>24</v>
      </c>
      <c r="D23" s="285">
        <v>5000</v>
      </c>
      <c r="E23" s="155"/>
      <c r="F23" s="282">
        <f t="shared" si="0"/>
        <v>82314</v>
      </c>
      <c r="G23" s="281" t="s">
        <v>23</v>
      </c>
      <c r="H23" s="283" t="s">
        <v>133</v>
      </c>
      <c r="I23" s="289" t="s">
        <v>149</v>
      </c>
      <c r="J23" s="301" t="s">
        <v>150</v>
      </c>
    </row>
    <row r="24" ht="15.5" spans="1:10">
      <c r="A24" s="277">
        <v>46049</v>
      </c>
      <c r="B24" s="281" t="s">
        <v>157</v>
      </c>
      <c r="C24" s="278" t="s">
        <v>12</v>
      </c>
      <c r="D24" s="285">
        <v>5000</v>
      </c>
      <c r="E24" s="155"/>
      <c r="F24" s="282">
        <f t="shared" si="0"/>
        <v>77314</v>
      </c>
      <c r="G24" s="281" t="s">
        <v>11</v>
      </c>
      <c r="H24" s="283" t="s">
        <v>133</v>
      </c>
      <c r="I24" s="289" t="s">
        <v>149</v>
      </c>
      <c r="J24" s="301" t="s">
        <v>150</v>
      </c>
    </row>
    <row r="25" ht="15.5" spans="1:10">
      <c r="A25" s="277">
        <v>46049</v>
      </c>
      <c r="B25" s="281" t="s">
        <v>158</v>
      </c>
      <c r="C25" s="278" t="s">
        <v>12</v>
      </c>
      <c r="D25" s="285">
        <v>5000</v>
      </c>
      <c r="E25" s="155"/>
      <c r="F25" s="282">
        <f t="shared" si="0"/>
        <v>72314</v>
      </c>
      <c r="G25" s="281" t="s">
        <v>21</v>
      </c>
      <c r="H25" s="283" t="s">
        <v>133</v>
      </c>
      <c r="I25" s="289" t="s">
        <v>149</v>
      </c>
      <c r="J25" s="301" t="s">
        <v>150</v>
      </c>
    </row>
    <row r="26" ht="15.5" spans="1:10">
      <c r="A26" s="277">
        <v>46049</v>
      </c>
      <c r="B26" s="281" t="s">
        <v>159</v>
      </c>
      <c r="C26" s="278" t="s">
        <v>12</v>
      </c>
      <c r="D26" s="285">
        <v>5000</v>
      </c>
      <c r="E26" s="155"/>
      <c r="F26" s="282">
        <f t="shared" si="0"/>
        <v>67314</v>
      </c>
      <c r="G26" s="281" t="s">
        <v>18</v>
      </c>
      <c r="H26" s="283" t="s">
        <v>133</v>
      </c>
      <c r="I26" s="289" t="s">
        <v>149</v>
      </c>
      <c r="J26" s="301" t="s">
        <v>150</v>
      </c>
    </row>
    <row r="27" ht="15.5" spans="1:10">
      <c r="A27" s="277">
        <v>46049</v>
      </c>
      <c r="B27" s="281" t="s">
        <v>160</v>
      </c>
      <c r="C27" s="278" t="s">
        <v>12</v>
      </c>
      <c r="D27" s="285">
        <v>5000</v>
      </c>
      <c r="E27" s="155"/>
      <c r="F27" s="282">
        <f t="shared" si="0"/>
        <v>62314</v>
      </c>
      <c r="G27" s="281" t="s">
        <v>16</v>
      </c>
      <c r="H27" s="283" t="s">
        <v>133</v>
      </c>
      <c r="I27" s="289" t="s">
        <v>149</v>
      </c>
      <c r="J27" s="301" t="s">
        <v>150</v>
      </c>
    </row>
    <row r="28" ht="15.5" spans="1:10">
      <c r="A28" s="277">
        <v>46049</v>
      </c>
      <c r="B28" s="281" t="s">
        <v>152</v>
      </c>
      <c r="C28" s="278" t="s">
        <v>10</v>
      </c>
      <c r="D28" s="285">
        <v>2000</v>
      </c>
      <c r="E28" s="155"/>
      <c r="F28" s="282">
        <f t="shared" si="0"/>
        <v>60314</v>
      </c>
      <c r="G28" s="281" t="s">
        <v>28</v>
      </c>
      <c r="H28" s="283" t="s">
        <v>134</v>
      </c>
      <c r="I28" s="289" t="s">
        <v>149</v>
      </c>
      <c r="J28" s="301" t="s">
        <v>150</v>
      </c>
    </row>
    <row r="29" ht="15.5" spans="1:10">
      <c r="A29" s="277">
        <v>46052</v>
      </c>
      <c r="B29" s="281" t="s">
        <v>151</v>
      </c>
      <c r="C29" s="278" t="s">
        <v>10</v>
      </c>
      <c r="D29" s="285">
        <v>10000</v>
      </c>
      <c r="E29" s="155"/>
      <c r="F29" s="282">
        <f t="shared" si="0"/>
        <v>50314</v>
      </c>
      <c r="G29" s="281" t="s">
        <v>9</v>
      </c>
      <c r="H29" s="283" t="s">
        <v>135</v>
      </c>
      <c r="I29" s="302" t="s">
        <v>149</v>
      </c>
      <c r="J29" s="303" t="s">
        <v>150</v>
      </c>
    </row>
    <row r="30" ht="15.5" spans="1:10">
      <c r="A30" s="287"/>
      <c r="B30" s="288"/>
      <c r="C30" s="289"/>
      <c r="D30" s="97"/>
      <c r="E30" s="1"/>
      <c r="F30" s="282"/>
      <c r="G30" s="288"/>
      <c r="H30" s="290"/>
      <c r="I30" s="289"/>
      <c r="J30" s="289"/>
    </row>
    <row r="31" ht="15.5" spans="1:10">
      <c r="A31" s="287"/>
      <c r="B31" s="288"/>
      <c r="C31" s="289"/>
      <c r="D31" s="291"/>
      <c r="E31" s="1"/>
      <c r="F31" s="292"/>
      <c r="G31" s="288"/>
      <c r="H31" s="290"/>
      <c r="I31" s="289"/>
      <c r="J31" s="289"/>
    </row>
    <row r="32" ht="15.5" spans="1:10">
      <c r="A32" s="287"/>
      <c r="C32" s="289"/>
      <c r="D32" s="293"/>
      <c r="E32" s="1"/>
      <c r="F32" s="292"/>
      <c r="H32" s="290"/>
      <c r="I32" s="289"/>
      <c r="J32" s="289"/>
    </row>
    <row r="33" ht="15.5" spans="1:10">
      <c r="A33" s="287"/>
      <c r="C33" s="289"/>
      <c r="D33" s="293"/>
      <c r="E33" s="1"/>
      <c r="F33" s="292"/>
      <c r="H33" s="290"/>
      <c r="I33" s="289"/>
      <c r="J33" s="289"/>
    </row>
    <row r="34" ht="15.5" spans="1:10">
      <c r="A34" s="287"/>
      <c r="C34" s="289"/>
      <c r="D34" s="293"/>
      <c r="E34" s="1"/>
      <c r="F34" s="292"/>
      <c r="H34" s="290"/>
      <c r="I34" s="289"/>
      <c r="J34" s="289"/>
    </row>
    <row r="35" ht="15.5" spans="1:10">
      <c r="A35" s="287"/>
      <c r="C35" s="289"/>
      <c r="D35" s="291"/>
      <c r="E35" s="1"/>
      <c r="F35" s="292"/>
      <c r="H35" s="290"/>
      <c r="I35" s="289"/>
      <c r="J35" s="289"/>
    </row>
    <row r="36" ht="15.5" spans="1:10">
      <c r="A36" s="287"/>
      <c r="C36" s="289"/>
      <c r="D36" s="293"/>
      <c r="E36" s="1"/>
      <c r="F36" s="292"/>
      <c r="H36" s="290"/>
      <c r="I36" s="289"/>
      <c r="J36" s="289"/>
    </row>
    <row r="37" ht="15.5" spans="1:10">
      <c r="A37" s="287"/>
      <c r="B37" s="294"/>
      <c r="C37" s="289"/>
      <c r="D37" s="293"/>
      <c r="E37" s="1"/>
      <c r="F37" s="292"/>
      <c r="H37" s="290"/>
      <c r="I37" s="289"/>
      <c r="J37" s="289"/>
    </row>
    <row r="38" ht="15.5" spans="1:10">
      <c r="A38" s="287"/>
      <c r="B38" s="294"/>
      <c r="C38" s="289"/>
      <c r="D38" s="293"/>
      <c r="E38" s="1"/>
      <c r="F38" s="292"/>
      <c r="H38" s="290"/>
      <c r="I38" s="289"/>
      <c r="J38" s="289"/>
    </row>
    <row r="39" ht="15.5" spans="1:10">
      <c r="A39" s="287"/>
      <c r="B39" s="294"/>
      <c r="C39" s="289"/>
      <c r="D39" s="293"/>
      <c r="E39" s="1"/>
      <c r="F39" s="292"/>
      <c r="H39" s="290"/>
      <c r="I39" s="289"/>
      <c r="J39" s="289"/>
    </row>
    <row r="40" ht="15.5" spans="1:10">
      <c r="A40" s="287"/>
      <c r="B40" s="294"/>
      <c r="C40" s="289"/>
      <c r="D40" s="293"/>
      <c r="E40" s="1"/>
      <c r="F40" s="292"/>
      <c r="H40" s="290"/>
      <c r="I40" s="289"/>
      <c r="J40" s="289"/>
    </row>
    <row r="41" ht="15.5" spans="1:10">
      <c r="A41" s="287"/>
      <c r="C41" s="289"/>
      <c r="D41" s="293"/>
      <c r="E41" s="1"/>
      <c r="F41" s="292"/>
      <c r="H41" s="290"/>
      <c r="I41" s="289"/>
      <c r="J41" s="289"/>
    </row>
    <row r="42" ht="15.5" spans="1:10">
      <c r="A42" s="287"/>
      <c r="C42" s="289"/>
      <c r="D42" s="291"/>
      <c r="E42" s="1"/>
      <c r="F42" s="292"/>
      <c r="H42" s="290"/>
      <c r="I42" s="289"/>
      <c r="J42" s="289"/>
    </row>
    <row r="43" ht="15.5" spans="1:10">
      <c r="A43" s="287"/>
      <c r="C43" s="289"/>
      <c r="D43" s="293"/>
      <c r="E43" s="1"/>
      <c r="F43" s="292"/>
      <c r="H43" s="290"/>
      <c r="I43" s="289"/>
      <c r="J43" s="289"/>
    </row>
    <row r="44" ht="15.5" spans="1:10">
      <c r="A44" s="287"/>
      <c r="C44" s="289"/>
      <c r="D44" s="291"/>
      <c r="E44" s="1"/>
      <c r="F44" s="292"/>
      <c r="H44" s="290"/>
      <c r="I44" s="289"/>
      <c r="J44" s="289"/>
    </row>
    <row r="45" ht="15.5" spans="1:10">
      <c r="A45" s="287"/>
      <c r="C45" s="289"/>
      <c r="D45" s="293"/>
      <c r="E45" s="1"/>
      <c r="F45" s="292"/>
      <c r="H45" s="290"/>
      <c r="I45" s="289"/>
      <c r="J45" s="289"/>
    </row>
    <row r="46" ht="15.5" spans="1:10">
      <c r="A46" s="287"/>
      <c r="B46" s="294"/>
      <c r="C46" s="289"/>
      <c r="D46" s="293"/>
      <c r="E46" s="1"/>
      <c r="F46" s="292"/>
      <c r="H46" s="290"/>
      <c r="I46" s="289"/>
      <c r="J46" s="289"/>
    </row>
    <row r="47" ht="15.5" spans="1:10">
      <c r="A47" s="287"/>
      <c r="B47" s="294"/>
      <c r="C47" s="289"/>
      <c r="D47" s="293"/>
      <c r="E47" s="1"/>
      <c r="F47" s="292"/>
      <c r="H47" s="290"/>
      <c r="I47" s="289"/>
      <c r="J47" s="289"/>
    </row>
    <row r="48" ht="15.5" spans="1:10">
      <c r="A48" s="287"/>
      <c r="B48" s="294"/>
      <c r="C48" s="289"/>
      <c r="D48" s="293"/>
      <c r="E48" s="1"/>
      <c r="F48" s="292"/>
      <c r="H48" s="290"/>
      <c r="I48" s="289"/>
      <c r="J48" s="289"/>
    </row>
    <row r="49" ht="15.5" spans="1:10">
      <c r="A49" s="287"/>
      <c r="B49" s="294"/>
      <c r="C49" s="289"/>
      <c r="D49" s="293"/>
      <c r="E49" s="1"/>
      <c r="F49" s="292"/>
      <c r="H49" s="290"/>
      <c r="I49" s="289"/>
      <c r="J49" s="289"/>
    </row>
    <row r="50" ht="15.5" spans="1:10">
      <c r="A50" s="287"/>
      <c r="C50" s="289"/>
      <c r="D50" s="293"/>
      <c r="E50" s="61"/>
      <c r="F50" s="292"/>
      <c r="H50" s="290"/>
      <c r="I50" s="289"/>
      <c r="J50" s="289"/>
    </row>
    <row r="51" ht="15.5" spans="1:10">
      <c r="A51" s="287"/>
      <c r="C51" s="289"/>
      <c r="D51" s="295"/>
      <c r="E51" s="296"/>
      <c r="F51" s="292"/>
      <c r="H51" s="290"/>
      <c r="I51" s="289"/>
      <c r="J51" s="289"/>
    </row>
    <row r="52" ht="15.5" spans="1:10">
      <c r="A52" s="287"/>
      <c r="C52" s="289"/>
      <c r="D52" s="295"/>
      <c r="E52" s="296"/>
      <c r="F52" s="292"/>
      <c r="H52" s="290"/>
      <c r="I52" s="289"/>
      <c r="J52" s="289"/>
    </row>
    <row r="53" ht="15.5" spans="1:10">
      <c r="A53" s="287"/>
      <c r="C53" s="289"/>
      <c r="D53" s="297"/>
      <c r="E53" s="296"/>
      <c r="F53" s="292"/>
      <c r="H53" s="290"/>
      <c r="I53" s="289"/>
      <c r="J53" s="289"/>
    </row>
    <row r="54" ht="15.5" spans="1:10">
      <c r="A54" s="287"/>
      <c r="C54" s="289"/>
      <c r="D54" s="295"/>
      <c r="E54" s="296"/>
      <c r="F54" s="292"/>
      <c r="H54" s="290"/>
      <c r="I54" s="289"/>
      <c r="J54" s="289"/>
    </row>
    <row r="55" ht="15.5" spans="1:10">
      <c r="A55" s="287"/>
      <c r="C55" s="289"/>
      <c r="D55" s="295"/>
      <c r="E55" s="1"/>
      <c r="F55" s="292"/>
      <c r="H55" s="290"/>
      <c r="I55" s="289"/>
      <c r="J55" s="289"/>
    </row>
    <row r="56" ht="15.5" spans="1:10">
      <c r="A56" s="287"/>
      <c r="C56" s="289"/>
      <c r="D56" s="297"/>
      <c r="E56" s="1"/>
      <c r="F56" s="292"/>
      <c r="H56" s="290"/>
      <c r="I56" s="289"/>
      <c r="J56" s="289"/>
    </row>
    <row r="57" ht="15.5" spans="1:10">
      <c r="A57" s="287"/>
      <c r="C57" s="289"/>
      <c r="D57" s="295"/>
      <c r="E57" s="1"/>
      <c r="F57" s="292"/>
      <c r="H57" s="290"/>
      <c r="I57" s="289"/>
      <c r="J57" s="289"/>
    </row>
    <row r="58" ht="15.5" spans="1:10">
      <c r="A58" s="287"/>
      <c r="C58" s="289"/>
      <c r="D58" s="297"/>
      <c r="E58" s="1"/>
      <c r="F58" s="292"/>
      <c r="H58" s="290"/>
      <c r="I58" s="289"/>
      <c r="J58" s="289"/>
    </row>
    <row r="59" ht="15.5" spans="1:10">
      <c r="A59" s="287"/>
      <c r="C59" s="289"/>
      <c r="D59" s="297"/>
      <c r="E59" s="1"/>
      <c r="F59" s="292"/>
      <c r="H59" s="290"/>
      <c r="I59" s="289"/>
      <c r="J59" s="289"/>
    </row>
    <row r="60" ht="15.5" spans="1:10">
      <c r="A60" s="287"/>
      <c r="C60" s="289"/>
      <c r="D60" s="295"/>
      <c r="E60" s="1"/>
      <c r="F60" s="292"/>
      <c r="H60" s="290"/>
      <c r="I60" s="289"/>
      <c r="J60" s="289"/>
    </row>
    <row r="61" ht="15.5" spans="1:10">
      <c r="A61" s="287"/>
      <c r="C61" s="289"/>
      <c r="D61" s="295"/>
      <c r="E61" s="1"/>
      <c r="F61" s="292"/>
      <c r="H61" s="290"/>
      <c r="I61" s="289"/>
      <c r="J61" s="289"/>
    </row>
    <row r="62" ht="15.5" spans="1:10">
      <c r="A62" s="287"/>
      <c r="C62" s="289"/>
      <c r="D62" s="297"/>
      <c r="E62" s="1"/>
      <c r="F62" s="292"/>
      <c r="H62" s="290"/>
      <c r="I62" s="289"/>
      <c r="J62" s="289"/>
    </row>
    <row r="63" ht="15.5" spans="1:10">
      <c r="A63" s="287"/>
      <c r="C63" s="289"/>
      <c r="D63" s="295"/>
      <c r="E63" s="1"/>
      <c r="F63" s="292"/>
      <c r="H63" s="290"/>
      <c r="I63" s="289"/>
      <c r="J63" s="289"/>
    </row>
    <row r="64" ht="15.5" spans="1:10">
      <c r="A64" s="287"/>
      <c r="C64" s="289"/>
      <c r="D64" s="298"/>
      <c r="E64" s="1"/>
      <c r="F64" s="292"/>
      <c r="H64" s="290"/>
      <c r="I64" s="289"/>
      <c r="J64" s="289"/>
    </row>
    <row r="65" ht="15.5" spans="1:10">
      <c r="A65" s="287"/>
      <c r="C65" s="289"/>
      <c r="D65" s="295"/>
      <c r="E65" s="61"/>
      <c r="F65" s="292"/>
      <c r="H65" s="290"/>
      <c r="I65" s="289"/>
      <c r="J65" s="289"/>
    </row>
    <row r="66" ht="15.5" spans="1:10">
      <c r="A66" s="287"/>
      <c r="C66" s="289"/>
      <c r="D66" s="297"/>
      <c r="E66" s="61"/>
      <c r="F66" s="292"/>
      <c r="H66" s="290"/>
      <c r="I66" s="289"/>
      <c r="J66" s="289"/>
    </row>
    <row r="67" ht="15.5" spans="1:10">
      <c r="A67" s="287"/>
      <c r="C67" s="289"/>
      <c r="D67" s="297"/>
      <c r="E67" s="61"/>
      <c r="F67" s="292"/>
      <c r="H67" s="290"/>
      <c r="I67" s="289"/>
      <c r="J67" s="289"/>
    </row>
    <row r="68" ht="15.5" spans="1:10">
      <c r="A68" s="287"/>
      <c r="C68" s="289"/>
      <c r="D68" s="293"/>
      <c r="E68" s="1"/>
      <c r="F68" s="292"/>
      <c r="H68" s="290"/>
      <c r="I68" s="289"/>
      <c r="J68" s="289"/>
    </row>
    <row r="69" ht="15.5" spans="1:10">
      <c r="A69" s="287"/>
      <c r="C69" s="289"/>
      <c r="D69" s="293"/>
      <c r="E69" s="61"/>
      <c r="F69" s="292"/>
      <c r="H69" s="290"/>
      <c r="I69" s="289"/>
      <c r="J69" s="289"/>
    </row>
    <row r="70" ht="15.5" spans="1:10">
      <c r="A70" s="287"/>
      <c r="C70" s="289"/>
      <c r="D70" s="293"/>
      <c r="E70" s="61"/>
      <c r="F70" s="292"/>
      <c r="H70" s="290"/>
      <c r="I70" s="289"/>
      <c r="J70" s="289"/>
    </row>
    <row r="71" ht="15.5" spans="1:10">
      <c r="A71" s="287"/>
      <c r="C71" s="289"/>
      <c r="D71" s="293"/>
      <c r="E71" s="1"/>
      <c r="F71" s="292"/>
      <c r="H71" s="290"/>
      <c r="I71" s="289"/>
      <c r="J71" s="289"/>
    </row>
    <row r="72" ht="15.5" spans="1:10">
      <c r="A72" s="287"/>
      <c r="C72" s="289"/>
      <c r="D72" s="297"/>
      <c r="E72" s="61"/>
      <c r="F72" s="292"/>
      <c r="G72" s="57"/>
      <c r="H72" s="290"/>
      <c r="I72" s="289"/>
      <c r="J72" s="289"/>
    </row>
    <row r="73" ht="15.5" spans="1:10">
      <c r="A73" s="287"/>
      <c r="C73" s="289"/>
      <c r="D73" s="297"/>
      <c r="E73" s="1"/>
      <c r="F73" s="292"/>
      <c r="H73" s="290"/>
      <c r="I73" s="289"/>
      <c r="J73" s="289"/>
    </row>
    <row r="74" ht="15.5" spans="1:10">
      <c r="A74" s="287"/>
      <c r="C74" s="289"/>
      <c r="D74" s="291"/>
      <c r="E74" s="1"/>
      <c r="F74" s="292"/>
      <c r="H74" s="290"/>
      <c r="I74" s="289"/>
      <c r="J74" s="289"/>
    </row>
    <row r="75" ht="15.5" spans="1:10">
      <c r="A75" s="287"/>
      <c r="C75" s="289"/>
      <c r="D75" s="291"/>
      <c r="E75" s="1"/>
      <c r="F75" s="292"/>
      <c r="H75" s="290"/>
      <c r="I75" s="289"/>
      <c r="J75" s="289"/>
    </row>
    <row r="76" ht="15.5" spans="1:10">
      <c r="A76" s="287"/>
      <c r="C76" s="289"/>
      <c r="D76" s="291"/>
      <c r="E76" s="1"/>
      <c r="F76" s="292"/>
      <c r="H76" s="290"/>
      <c r="I76" s="289"/>
      <c r="J76" s="289"/>
    </row>
    <row r="77" ht="15.5" spans="1:10">
      <c r="A77" s="287"/>
      <c r="C77" s="289"/>
      <c r="D77" s="291"/>
      <c r="E77" s="1"/>
      <c r="F77" s="292"/>
      <c r="H77" s="290"/>
      <c r="I77" s="289"/>
      <c r="J77" s="289"/>
    </row>
    <row r="78" ht="15.5" spans="1:10">
      <c r="A78" s="287"/>
      <c r="C78" s="289"/>
      <c r="D78" s="291"/>
      <c r="E78" s="1"/>
      <c r="F78" s="292"/>
      <c r="H78" s="290"/>
      <c r="I78" s="289"/>
      <c r="J78" s="289"/>
    </row>
    <row r="79" ht="15.5" spans="1:10">
      <c r="A79" s="287"/>
      <c r="C79" s="289"/>
      <c r="D79" s="291"/>
      <c r="E79" s="1"/>
      <c r="F79" s="292"/>
      <c r="H79" s="290"/>
      <c r="I79" s="289"/>
      <c r="J79" s="289"/>
    </row>
    <row r="80" ht="15.5" spans="1:10">
      <c r="A80" s="287"/>
      <c r="C80" s="289"/>
      <c r="D80" s="291"/>
      <c r="E80" s="1"/>
      <c r="F80" s="292"/>
      <c r="H80" s="290"/>
      <c r="I80" s="289"/>
      <c r="J80" s="289"/>
    </row>
    <row r="81" ht="15.5" spans="1:10">
      <c r="A81" s="287"/>
      <c r="C81" s="289"/>
      <c r="D81" s="297"/>
      <c r="E81" s="1"/>
      <c r="F81" s="292"/>
      <c r="H81" s="290"/>
      <c r="I81" s="289"/>
      <c r="J81" s="289"/>
    </row>
    <row r="82" ht="15.5" spans="1:10">
      <c r="A82" s="287"/>
      <c r="C82" s="289"/>
      <c r="D82" s="291"/>
      <c r="E82" s="1"/>
      <c r="F82" s="292"/>
      <c r="H82" s="290"/>
      <c r="I82" s="289"/>
      <c r="J82" s="289"/>
    </row>
    <row r="83" ht="15.5" spans="1:10">
      <c r="A83" s="287"/>
      <c r="C83" s="289"/>
      <c r="D83" s="291"/>
      <c r="E83" s="1"/>
      <c r="F83" s="292"/>
      <c r="H83" s="290"/>
      <c r="I83" s="289"/>
      <c r="J83" s="289"/>
    </row>
    <row r="84" ht="15.5" spans="1:10">
      <c r="A84" s="287"/>
      <c r="C84" s="289"/>
      <c r="D84" s="291"/>
      <c r="E84" s="1"/>
      <c r="F84" s="292"/>
      <c r="H84" s="290"/>
      <c r="I84" s="289"/>
      <c r="J84" s="289"/>
    </row>
    <row r="85" ht="15.5" spans="1:10">
      <c r="A85" s="287"/>
      <c r="C85" s="289"/>
      <c r="D85" s="291"/>
      <c r="E85" s="1"/>
      <c r="F85" s="292"/>
      <c r="H85" s="290"/>
      <c r="I85" s="289"/>
      <c r="J85" s="289"/>
    </row>
    <row r="86" ht="15.5" spans="1:10">
      <c r="A86" s="287"/>
      <c r="C86" s="289"/>
      <c r="D86" s="291"/>
      <c r="E86" s="1"/>
      <c r="F86" s="292"/>
      <c r="H86" s="290"/>
      <c r="I86" s="289"/>
      <c r="J86" s="289"/>
    </row>
    <row r="87" ht="15.5" spans="1:10">
      <c r="A87" s="287"/>
      <c r="C87" s="289"/>
      <c r="D87" s="291"/>
      <c r="E87" s="1"/>
      <c r="F87" s="292"/>
      <c r="H87" s="290"/>
      <c r="I87" s="289"/>
      <c r="J87" s="289"/>
    </row>
    <row r="88" ht="15.5" spans="1:10">
      <c r="A88" s="287"/>
      <c r="C88" s="289"/>
      <c r="D88" s="291"/>
      <c r="E88" s="1"/>
      <c r="F88" s="292"/>
      <c r="H88" s="290"/>
      <c r="I88" s="289"/>
      <c r="J88" s="289"/>
    </row>
    <row r="89" ht="15.5" spans="1:10">
      <c r="A89" s="287"/>
      <c r="C89" s="289"/>
      <c r="D89" s="291"/>
      <c r="E89" s="1"/>
      <c r="F89" s="292"/>
      <c r="H89" s="290"/>
      <c r="I89" s="289"/>
      <c r="J89" s="289"/>
    </row>
    <row r="90" ht="15.5" spans="1:10">
      <c r="A90" s="287"/>
      <c r="C90" s="289"/>
      <c r="D90" s="304"/>
      <c r="E90" s="1"/>
      <c r="F90" s="292"/>
      <c r="H90" s="290"/>
      <c r="I90" s="289"/>
      <c r="J90" s="289"/>
    </row>
    <row r="91" ht="15.5" spans="1:10">
      <c r="A91" s="287"/>
      <c r="C91" s="289"/>
      <c r="D91" s="97"/>
      <c r="E91" s="1"/>
      <c r="F91" s="292"/>
      <c r="H91" s="290"/>
      <c r="I91" s="289"/>
      <c r="J91" s="289"/>
    </row>
    <row r="92" ht="15.5" spans="1:10">
      <c r="A92" s="287"/>
      <c r="C92" s="289"/>
      <c r="D92" s="304"/>
      <c r="E92" s="1"/>
      <c r="F92" s="292"/>
      <c r="H92" s="290"/>
      <c r="I92" s="289"/>
      <c r="J92" s="289"/>
    </row>
    <row r="93" ht="15.5" spans="1:10">
      <c r="A93" s="287"/>
      <c r="C93" s="289"/>
      <c r="D93" s="97"/>
      <c r="E93" s="1"/>
      <c r="F93" s="292"/>
      <c r="H93" s="290"/>
      <c r="I93" s="289"/>
      <c r="J93" s="289"/>
    </row>
    <row r="94" ht="15.5" spans="1:10">
      <c r="A94" s="287"/>
      <c r="C94" s="289"/>
      <c r="D94" s="97"/>
      <c r="E94" s="1"/>
      <c r="F94" s="292"/>
      <c r="H94" s="290"/>
      <c r="I94" s="289"/>
      <c r="J94" s="289"/>
    </row>
    <row r="95" ht="15.5" spans="1:10">
      <c r="A95" s="287"/>
      <c r="C95" s="289"/>
      <c r="D95" s="304"/>
      <c r="E95" s="1"/>
      <c r="F95" s="292"/>
      <c r="H95" s="290"/>
      <c r="I95" s="289"/>
      <c r="J95" s="289"/>
    </row>
    <row r="96" ht="15.5" spans="1:10">
      <c r="A96" s="287"/>
      <c r="C96" s="289"/>
      <c r="D96" s="97"/>
      <c r="E96" s="1"/>
      <c r="F96" s="292"/>
      <c r="H96" s="290"/>
      <c r="I96" s="289"/>
      <c r="J96" s="289"/>
    </row>
    <row r="97" ht="15.5" spans="1:10">
      <c r="A97" s="287"/>
      <c r="C97" s="289"/>
      <c r="D97" s="97"/>
      <c r="E97" s="1"/>
      <c r="F97" s="292"/>
      <c r="H97" s="290"/>
      <c r="I97" s="289"/>
      <c r="J97" s="289"/>
    </row>
    <row r="98" ht="15.5" spans="1:10">
      <c r="A98" s="287"/>
      <c r="C98" s="289"/>
      <c r="D98" s="97"/>
      <c r="E98" s="1"/>
      <c r="F98" s="292"/>
      <c r="H98" s="290"/>
      <c r="I98" s="289"/>
      <c r="J98" s="289"/>
    </row>
    <row r="99" ht="15.5" spans="1:10">
      <c r="A99" s="287"/>
      <c r="C99" s="289"/>
      <c r="D99" s="97"/>
      <c r="E99" s="1"/>
      <c r="F99" s="292"/>
      <c r="H99" s="290"/>
      <c r="I99" s="289"/>
      <c r="J99" s="289"/>
    </row>
    <row r="100" ht="15.5" spans="1:10">
      <c r="A100" s="287"/>
      <c r="C100" s="289"/>
      <c r="D100" s="97"/>
      <c r="E100" s="1"/>
      <c r="F100" s="292"/>
      <c r="H100" s="290"/>
      <c r="I100" s="289"/>
      <c r="J100" s="289"/>
    </row>
    <row r="101" ht="15.5" spans="1:10">
      <c r="A101" s="287"/>
      <c r="C101" s="289"/>
      <c r="D101" s="97"/>
      <c r="E101" s="1"/>
      <c r="F101" s="292"/>
      <c r="H101" s="290"/>
      <c r="I101" s="289"/>
      <c r="J101" s="289"/>
    </row>
    <row r="102" ht="15.5" spans="1:10">
      <c r="A102" s="287"/>
      <c r="C102" s="289"/>
      <c r="D102" s="97"/>
      <c r="E102" s="1"/>
      <c r="F102" s="292"/>
      <c r="H102" s="290"/>
      <c r="I102" s="289"/>
      <c r="J102" s="289"/>
    </row>
    <row r="103" ht="15.5" spans="1:10">
      <c r="A103" s="287"/>
      <c r="C103" s="289"/>
      <c r="D103" s="97"/>
      <c r="E103" s="1"/>
      <c r="F103" s="292"/>
      <c r="H103" s="290"/>
      <c r="I103" s="289"/>
      <c r="J103" s="289"/>
    </row>
    <row r="104" ht="15.5" spans="1:10">
      <c r="A104" s="287"/>
      <c r="C104" s="289"/>
      <c r="D104" s="97"/>
      <c r="E104" s="1"/>
      <c r="F104" s="292"/>
      <c r="H104" s="290"/>
      <c r="I104" s="289"/>
      <c r="J104" s="289"/>
    </row>
    <row r="105" ht="15.5" spans="1:10">
      <c r="A105" s="287"/>
      <c r="C105" s="289"/>
      <c r="D105" s="97"/>
      <c r="E105" s="1"/>
      <c r="F105" s="292"/>
      <c r="H105" s="290"/>
      <c r="I105" s="289"/>
      <c r="J105" s="289"/>
    </row>
    <row r="106" ht="15.5" spans="1:10">
      <c r="A106" s="287"/>
      <c r="C106" s="289"/>
      <c r="D106" s="97"/>
      <c r="E106" s="1"/>
      <c r="F106" s="292"/>
      <c r="H106" s="290"/>
      <c r="I106" s="289"/>
      <c r="J106" s="289"/>
    </row>
    <row r="107" ht="15.5" spans="1:10">
      <c r="A107" s="287"/>
      <c r="B107" s="288"/>
      <c r="C107" s="289"/>
      <c r="D107" s="97"/>
      <c r="E107" s="1"/>
      <c r="F107" s="292"/>
      <c r="H107" s="290"/>
      <c r="I107" s="289"/>
      <c r="J107" s="289"/>
    </row>
    <row r="108" ht="15.5" spans="1:10">
      <c r="A108" s="287"/>
      <c r="B108" s="288"/>
      <c r="C108" s="289"/>
      <c r="D108" s="97"/>
      <c r="E108" s="1"/>
      <c r="F108" s="292"/>
      <c r="H108" s="290"/>
      <c r="I108" s="289"/>
      <c r="J108" s="289"/>
    </row>
  </sheetData>
  <autoFilter xmlns:etc="http://www.wps.cn/officeDocument/2017/etCustomData" ref="A1:J29" etc:filterBottomFollowUsedRange="0">
    <extLst/>
  </autoFilter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5"/>
  <sheetViews>
    <sheetView workbookViewId="0">
      <selection activeCell="F8" sqref="F8"/>
    </sheetView>
  </sheetViews>
  <sheetFormatPr defaultColWidth="11" defaultRowHeight="14.5" outlineLevelCol="2"/>
  <cols>
    <col min="1" max="1" width="19.5454545454545" customWidth="1"/>
    <col min="2" max="2" width="14.9090909090909" customWidth="1"/>
    <col min="3" max="3" width="17.5454545454545" customWidth="1"/>
  </cols>
  <sheetData>
    <row r="3" spans="1:3">
      <c r="A3" t="s">
        <v>138</v>
      </c>
      <c r="B3" t="s">
        <v>161</v>
      </c>
      <c r="C3" t="s">
        <v>162</v>
      </c>
    </row>
    <row r="4" spans="1:2">
      <c r="A4" s="38" t="s">
        <v>28</v>
      </c>
      <c r="B4">
        <v>63000</v>
      </c>
    </row>
    <row r="5" spans="1:2">
      <c r="A5" s="38" t="s">
        <v>9</v>
      </c>
      <c r="B5">
        <v>30000</v>
      </c>
    </row>
    <row r="6" spans="1:3">
      <c r="A6" s="38" t="s">
        <v>154</v>
      </c>
      <c r="C6">
        <v>160000</v>
      </c>
    </row>
    <row r="7" spans="1:2">
      <c r="A7" s="38" t="s">
        <v>11</v>
      </c>
      <c r="B7">
        <v>10000</v>
      </c>
    </row>
    <row r="8" spans="1:2">
      <c r="A8" s="38" t="s">
        <v>21</v>
      </c>
      <c r="B8">
        <v>10000</v>
      </c>
    </row>
    <row r="9" spans="1:2">
      <c r="A9" s="38" t="s">
        <v>18</v>
      </c>
      <c r="B9">
        <v>10000</v>
      </c>
    </row>
    <row r="10" spans="1:2">
      <c r="A10" s="38" t="s">
        <v>16</v>
      </c>
      <c r="B10">
        <v>10000</v>
      </c>
    </row>
    <row r="11" spans="1:2">
      <c r="A11" s="38" t="s">
        <v>13</v>
      </c>
      <c r="B11">
        <v>15000</v>
      </c>
    </row>
    <row r="12" spans="1:2">
      <c r="A12" s="38" t="s">
        <v>26</v>
      </c>
      <c r="B12">
        <v>35000</v>
      </c>
    </row>
    <row r="13" spans="1:2">
      <c r="A13" s="38" t="s">
        <v>23</v>
      </c>
      <c r="B13">
        <v>10000</v>
      </c>
    </row>
    <row r="14" spans="1:1">
      <c r="A14" s="38" t="s">
        <v>163</v>
      </c>
    </row>
    <row r="15" spans="1:3">
      <c r="A15" s="38" t="s">
        <v>141</v>
      </c>
      <c r="B15">
        <v>193000</v>
      </c>
      <c r="C15">
        <v>160000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2"/>
  <sheetViews>
    <sheetView topLeftCell="A9" workbookViewId="0">
      <selection activeCell="E26" sqref="E26"/>
    </sheetView>
  </sheetViews>
  <sheetFormatPr defaultColWidth="11.4545454545455" defaultRowHeight="14.5" outlineLevelCol="7"/>
  <cols>
    <col min="1" max="1" width="13.5454545454545" customWidth="1"/>
    <col min="2" max="2" width="13.4545454545455" customWidth="1"/>
    <col min="3" max="3" width="14.4545454545455" customWidth="1"/>
    <col min="4" max="4" width="51" customWidth="1"/>
    <col min="5" max="5" width="19.1818181818182" customWidth="1"/>
    <col min="6" max="6" width="19.5454545454545" customWidth="1"/>
    <col min="7" max="7" width="16.4545454545455" customWidth="1"/>
    <col min="8" max="8" width="16" customWidth="1"/>
  </cols>
  <sheetData>
    <row r="2" spans="2:5">
      <c r="B2" s="140" t="s">
        <v>164</v>
      </c>
      <c r="C2" s="140"/>
      <c r="D2" s="140"/>
      <c r="E2" s="140"/>
    </row>
    <row r="3" spans="2:5">
      <c r="B3" s="140" t="s">
        <v>165</v>
      </c>
      <c r="C3" s="140"/>
      <c r="D3" s="140"/>
      <c r="E3" s="140"/>
    </row>
    <row r="4" spans="2:5">
      <c r="B4" s="140" t="s">
        <v>166</v>
      </c>
      <c r="C4" s="140"/>
      <c r="D4" s="140"/>
      <c r="E4" s="140"/>
    </row>
    <row r="5" spans="2:5">
      <c r="B5" s="140"/>
      <c r="C5" s="140"/>
      <c r="D5" s="140"/>
      <c r="E5" s="140"/>
    </row>
    <row r="6" spans="2:5">
      <c r="B6" s="140"/>
      <c r="C6" s="140"/>
      <c r="D6" s="140"/>
      <c r="E6" s="140"/>
    </row>
    <row r="7" spans="2:5">
      <c r="B7" s="140"/>
      <c r="C7" s="140"/>
      <c r="D7" s="140" t="s">
        <v>167</v>
      </c>
      <c r="E7" s="140"/>
    </row>
    <row r="8" ht="15.25"/>
    <row r="9" spans="1:8">
      <c r="A9" s="251" t="s">
        <v>69</v>
      </c>
      <c r="B9" s="252" t="s">
        <v>168</v>
      </c>
      <c r="C9" s="252" t="s">
        <v>169</v>
      </c>
      <c r="D9" s="252" t="s">
        <v>170</v>
      </c>
      <c r="E9" s="252" t="s">
        <v>171</v>
      </c>
      <c r="F9" s="252" t="s">
        <v>172</v>
      </c>
      <c r="G9" s="252" t="s">
        <v>173</v>
      </c>
      <c r="H9" s="253" t="s">
        <v>174</v>
      </c>
    </row>
    <row r="10" spans="1:8">
      <c r="A10" s="254">
        <v>46023</v>
      </c>
      <c r="B10" s="157"/>
      <c r="C10" s="157"/>
      <c r="D10" s="255" t="s">
        <v>147</v>
      </c>
      <c r="E10" s="157"/>
      <c r="F10" s="186">
        <v>-1987</v>
      </c>
      <c r="G10" s="155">
        <f>+F10</f>
        <v>-1987</v>
      </c>
      <c r="H10" s="256"/>
    </row>
    <row r="11" spans="1:8">
      <c r="A11" s="254">
        <v>46031</v>
      </c>
      <c r="B11" s="157"/>
      <c r="C11" s="257"/>
      <c r="D11" s="157" t="s">
        <v>175</v>
      </c>
      <c r="E11" s="186"/>
      <c r="F11" s="157">
        <v>671120</v>
      </c>
      <c r="G11" s="155">
        <f>+G10+F11-E11</f>
        <v>669133</v>
      </c>
      <c r="H11" s="256"/>
    </row>
    <row r="12" spans="1:8">
      <c r="A12" s="254">
        <v>46037</v>
      </c>
      <c r="B12" s="157" t="s">
        <v>100</v>
      </c>
      <c r="C12" s="258">
        <v>9547954</v>
      </c>
      <c r="D12" s="157" t="s">
        <v>176</v>
      </c>
      <c r="E12" s="186">
        <v>500000</v>
      </c>
      <c r="F12" s="157"/>
      <c r="G12" s="155">
        <f t="shared" ref="G12:G16" si="0">G11-E12</f>
        <v>169133</v>
      </c>
      <c r="H12" s="256"/>
    </row>
    <row r="13" spans="1:8">
      <c r="A13" s="254">
        <v>46041</v>
      </c>
      <c r="B13" s="157" t="s">
        <v>177</v>
      </c>
      <c r="C13" s="258">
        <v>9547955</v>
      </c>
      <c r="D13" s="157" t="s">
        <v>178</v>
      </c>
      <c r="E13" s="186">
        <v>160000</v>
      </c>
      <c r="F13" s="157"/>
      <c r="G13" s="155">
        <f t="shared" si="0"/>
        <v>9133</v>
      </c>
      <c r="H13" s="256"/>
    </row>
    <row r="14" spans="1:8">
      <c r="A14" s="254"/>
      <c r="B14" s="157"/>
      <c r="C14" s="258"/>
      <c r="D14" s="157"/>
      <c r="E14" s="186"/>
      <c r="F14" s="157"/>
      <c r="G14" s="155">
        <f t="shared" si="0"/>
        <v>9133</v>
      </c>
      <c r="H14" s="256"/>
    </row>
    <row r="15" spans="1:8">
      <c r="A15" s="259"/>
      <c r="B15" s="260"/>
      <c r="C15" s="261"/>
      <c r="D15" s="157"/>
      <c r="E15" s="154"/>
      <c r="F15" s="157"/>
      <c r="G15" s="155">
        <f t="shared" si="0"/>
        <v>9133</v>
      </c>
      <c r="H15" s="256"/>
    </row>
    <row r="16" spans="1:8">
      <c r="A16" s="262"/>
      <c r="B16" s="260"/>
      <c r="C16" s="263"/>
      <c r="D16" s="264" t="s">
        <v>179</v>
      </c>
      <c r="E16" s="154">
        <v>4960</v>
      </c>
      <c r="F16" s="157"/>
      <c r="G16" s="155">
        <f t="shared" si="0"/>
        <v>4173</v>
      </c>
      <c r="H16" s="256"/>
    </row>
    <row r="17" spans="1:8">
      <c r="A17" s="262"/>
      <c r="B17" s="260"/>
      <c r="C17" s="263"/>
      <c r="D17" s="157"/>
      <c r="E17" s="157"/>
      <c r="F17" s="157"/>
      <c r="G17" s="157"/>
      <c r="H17" s="256"/>
    </row>
    <row r="18" spans="1:8">
      <c r="A18" s="262"/>
      <c r="B18" s="260"/>
      <c r="C18" s="263" t="s">
        <v>180</v>
      </c>
      <c r="D18" s="157"/>
      <c r="E18" s="265">
        <f>SUM(E11:E16)</f>
        <v>664960</v>
      </c>
      <c r="F18" s="157"/>
      <c r="G18" s="157"/>
      <c r="H18" s="256"/>
    </row>
    <row r="19" spans="1:8">
      <c r="A19" s="262"/>
      <c r="B19" s="260"/>
      <c r="C19" s="263" t="s">
        <v>181</v>
      </c>
      <c r="D19" s="157"/>
      <c r="E19" s="157"/>
      <c r="F19" s="265">
        <f>SUM(F10:F17)</f>
        <v>669133</v>
      </c>
      <c r="G19" s="157"/>
      <c r="H19" s="256"/>
    </row>
    <row r="20" spans="1:8">
      <c r="A20" s="262"/>
      <c r="B20" s="266"/>
      <c r="C20" s="263" t="s">
        <v>182</v>
      </c>
      <c r="D20" s="157"/>
      <c r="E20" s="186">
        <f>+F19-E18</f>
        <v>4173</v>
      </c>
      <c r="F20" s="157"/>
      <c r="G20" s="157"/>
      <c r="H20" s="256"/>
    </row>
    <row r="22" spans="4:4">
      <c r="D22" t="s">
        <v>183</v>
      </c>
    </row>
    <row r="23" spans="4:4">
      <c r="D23" t="s">
        <v>184</v>
      </c>
    </row>
    <row r="24" spans="4:4">
      <c r="D24" t="s">
        <v>185</v>
      </c>
    </row>
    <row r="26" spans="4:4">
      <c r="D26" s="38"/>
    </row>
    <row r="30" spans="4:4">
      <c r="D30" s="38"/>
    </row>
    <row r="51" spans="1:8">
      <c r="A51" s="267"/>
      <c r="B51" s="267"/>
      <c r="C51" s="267"/>
      <c r="D51" s="267"/>
      <c r="E51" s="267"/>
      <c r="F51" s="267"/>
      <c r="G51" s="267"/>
      <c r="H51" s="267"/>
    </row>
    <row r="68" spans="1:8">
      <c r="A68" s="268"/>
      <c r="B68" s="266"/>
      <c r="C68" s="266"/>
      <c r="D68" s="266"/>
      <c r="E68" s="266"/>
      <c r="F68" s="266"/>
      <c r="G68" s="266"/>
      <c r="H68" s="269"/>
    </row>
    <row r="69" spans="1:8">
      <c r="A69" s="270"/>
      <c r="B69" s="157"/>
      <c r="C69" s="157"/>
      <c r="D69" s="157"/>
      <c r="E69" s="157"/>
      <c r="F69" s="157"/>
      <c r="G69" s="157"/>
      <c r="H69" s="256"/>
    </row>
    <row r="70" spans="1:8">
      <c r="A70" s="270"/>
      <c r="B70" s="157"/>
      <c r="C70" s="157"/>
      <c r="D70" s="157"/>
      <c r="E70" s="157"/>
      <c r="F70" s="157"/>
      <c r="G70" s="157"/>
      <c r="H70" s="256"/>
    </row>
    <row r="71" spans="1:8">
      <c r="A71" s="270"/>
      <c r="B71" s="157"/>
      <c r="C71" s="157"/>
      <c r="D71" s="157"/>
      <c r="E71" s="157"/>
      <c r="F71" s="157"/>
      <c r="G71" s="157"/>
      <c r="H71" s="256"/>
    </row>
    <row r="72" ht="15.25" spans="1:8">
      <c r="A72" s="271"/>
      <c r="B72" s="272"/>
      <c r="C72" s="272"/>
      <c r="D72" s="272"/>
      <c r="E72" s="272"/>
      <c r="F72" s="272"/>
      <c r="G72" s="272"/>
      <c r="H72" s="273"/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3" sqref="G13"/>
    </sheetView>
  </sheetViews>
  <sheetFormatPr defaultColWidth="11.4545454545455" defaultRowHeight="14.5"/>
  <sheetData/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Balance</vt:lpstr>
      <vt:lpstr>advance</vt:lpstr>
      <vt:lpstr>Data</vt:lpstr>
      <vt:lpstr>Individual Cost</vt:lpstr>
      <vt:lpstr>Data Analys</vt:lpstr>
      <vt:lpstr>Cash Janvier</vt:lpstr>
      <vt:lpstr>Individual received</vt:lpstr>
      <vt:lpstr>Bank Journal</vt:lpstr>
      <vt:lpstr>Bank Statment</vt:lpstr>
      <vt:lpstr>Bank reconciliation</vt:lpstr>
      <vt:lpstr>Bank reconciliation Scann</vt:lpstr>
      <vt:lpstr>Cash desk closing</vt:lpstr>
      <vt:lpstr>Cash desk closin scann</vt:lpstr>
      <vt:lpstr>Annick</vt:lpstr>
      <vt:lpstr>Jean Jacques</vt:lpstr>
      <vt:lpstr>E04</vt:lpstr>
      <vt:lpstr>Roxane</vt:lpstr>
      <vt:lpstr>Agnes</vt:lpstr>
      <vt:lpstr>Marie</vt:lpstr>
      <vt:lpstr>Maxime</vt:lpstr>
      <vt:lpstr>E15</vt:lpstr>
      <vt:lpstr>E77</vt:lpstr>
      <vt:lpstr>E87</vt:lpstr>
      <vt:lpstr>Global Data</vt:lpstr>
      <vt:lpstr>Global Donor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2015-06-05T18:19:00Z</dcterms:created>
  <cp:lastPrinted>2026-02-03T13:01:00Z</cp:lastPrinted>
  <dcterms:modified xsi:type="dcterms:W3CDTF">2026-03-26T15:21:47Z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F370C8EB325040309B32644D39E4396D_13</vt:lpwstr>
  </property>
  <property fmtid="{D5CDD505-2E9C-101B-9397-08002B2CF9AE}" pid="3" name="KSOProductBuildVer">
    <vt:lpwstr>1036-12.2.0.23196</vt:lpwstr>
  </property>
</Properties>
</file>